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tabRatio="675" activeTab="0"/>
  </bookViews>
  <sheets>
    <sheet name="Inputs" sheetId="1" r:id="rId1"/>
    <sheet name="Quick Answers" sheetId="2" r:id="rId2"/>
    <sheet name="Charts" sheetId="3" r:id="rId3"/>
    <sheet name="Asset One Amortization" sheetId="4" r:id="rId4"/>
    <sheet name="Asset Two Amortization" sheetId="5" r:id="rId5"/>
    <sheet name="Asset Three Amortization" sheetId="6" r:id="rId6"/>
  </sheets>
  <definedNames>
    <definedName name="_xlnm.Print_Area" localSheetId="0">'Inputs'!$A$1:$F$213</definedName>
    <definedName name="_xlnm.Print_Titles" localSheetId="0">'Inputs'!$1:$7</definedName>
    <definedName name="_xlnm.Print_Titles" localSheetId="1">'Quick Answers'!$1:$3</definedName>
  </definedNames>
  <calcPr fullCalcOnLoad="1"/>
</workbook>
</file>

<file path=xl/comments1.xml><?xml version="1.0" encoding="utf-8"?>
<comments xmlns="http://schemas.openxmlformats.org/spreadsheetml/2006/main">
  <authors>
    <author>Douglas Hackney</author>
  </authors>
  <commentList>
    <comment ref="A8" authorId="0">
      <text>
        <r>
          <rPr>
            <sz val="8"/>
            <rFont val="Tahoma"/>
            <family val="0"/>
          </rPr>
          <t>This section tells you how much it costs to research, find and buy the boat.</t>
        </r>
      </text>
    </comment>
    <comment ref="A3" authorId="0">
      <text>
        <r>
          <rPr>
            <b/>
            <sz val="8"/>
            <rFont val="Tahoma"/>
            <family val="0"/>
          </rPr>
          <t>You can enter any value in a green cell.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Red cells are locked because they contain calculations or lookups. You cannot enter data into a red cell.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You can put any name in this cell, i.e. IP 485 or "DreamChaser."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You can put any name in this cell, i.e. IP 485 or "DreamChaser."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0"/>
          </rPr>
          <t>You can put any name in this cell, i.e. IP 485 or "DreamChaser."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You can enter any value in a green cell.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>Red cells are locked because they contain calculations or lookups. You cannot enter data into a red cell.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0"/>
          </rPr>
          <t>This section tells you how much it will cost to finance your boat.</t>
        </r>
        <r>
          <rPr>
            <sz val="8"/>
            <rFont val="Tahoma"/>
            <family val="0"/>
          </rPr>
          <t xml:space="preserve">
</t>
        </r>
      </text>
    </comment>
    <comment ref="A57" authorId="0">
      <text>
        <r>
          <rPr>
            <b/>
            <sz val="8"/>
            <rFont val="Tahoma"/>
            <family val="0"/>
          </rPr>
          <t>This tells you how much cash you will need to buy your boat.</t>
        </r>
        <r>
          <rPr>
            <sz val="8"/>
            <rFont val="Tahoma"/>
            <family val="0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0"/>
          </rPr>
          <t>This tells you how much you will spend on boat payments for the time you own the boat.</t>
        </r>
        <r>
          <rPr>
            <sz val="8"/>
            <rFont val="Tahoma"/>
            <family val="0"/>
          </rPr>
          <t xml:space="preserve">
</t>
        </r>
      </text>
    </comment>
    <comment ref="A66" authorId="0">
      <text>
        <r>
          <rPr>
            <b/>
            <sz val="8"/>
            <rFont val="Tahoma"/>
            <family val="0"/>
          </rPr>
          <t>This tells you how much you will spend on boat loan interest while you owned the boat.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0"/>
          </rPr>
          <t>This section tells you how much it costs you to use the boat.</t>
        </r>
        <r>
          <rPr>
            <sz val="8"/>
            <rFont val="Tahoma"/>
            <family val="0"/>
          </rPr>
          <t xml:space="preserve">
</t>
        </r>
      </text>
    </comment>
    <comment ref="A105" authorId="0">
      <text>
        <r>
          <rPr>
            <b/>
            <sz val="8"/>
            <rFont val="Tahoma"/>
            <family val="0"/>
          </rPr>
          <t>This section tells you how much it costs you to sell the boat.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This section tells you how much it costs to research, find and buy the boat.</t>
        </r>
        <r>
          <rPr>
            <sz val="8"/>
            <rFont val="Tahoma"/>
            <family val="0"/>
          </rPr>
          <t xml:space="preserve">
</t>
        </r>
      </text>
    </comment>
    <comment ref="A71" authorId="0">
      <text>
        <r>
          <rPr>
            <b/>
            <sz val="8"/>
            <rFont val="Tahoma"/>
            <family val="0"/>
          </rPr>
          <t>This is the number of years you plan to keep the boat.</t>
        </r>
        <r>
          <rPr>
            <sz val="8"/>
            <rFont val="Tahoma"/>
            <family val="0"/>
          </rPr>
          <t xml:space="preserve">
</t>
        </r>
      </text>
    </comment>
    <comment ref="A64" authorId="0">
      <text>
        <r>
          <rPr>
            <b/>
            <sz val="8"/>
            <rFont val="Tahoma"/>
            <family val="0"/>
          </rPr>
          <t>This tells you how much you would spend on boat payments if you kept the boat for the full term of the loan.</t>
        </r>
        <r>
          <rPr>
            <sz val="8"/>
            <rFont val="Tahoma"/>
            <family val="0"/>
          </rPr>
          <t xml:space="preserve">
</t>
        </r>
      </text>
    </comment>
    <comment ref="A63" authorId="0">
      <text>
        <r>
          <rPr>
            <b/>
            <sz val="8"/>
            <rFont val="Tahoma"/>
            <family val="0"/>
          </rPr>
          <t>This tells you how much you would spend on boat loan interest if you kept the boat for the full term of the loan.</t>
        </r>
        <r>
          <rPr>
            <sz val="8"/>
            <rFont val="Tahoma"/>
            <family val="0"/>
          </rPr>
          <t xml:space="preserve">
</t>
        </r>
      </text>
    </comment>
    <comment ref="A61" authorId="0">
      <text>
        <r>
          <rPr>
            <b/>
            <sz val="8"/>
            <rFont val="Tahoma"/>
            <family val="0"/>
          </rPr>
          <t>This is your monthly boat loan payment amount.</t>
        </r>
        <r>
          <rPr>
            <sz val="8"/>
            <rFont val="Tahoma"/>
            <family val="0"/>
          </rPr>
          <t xml:space="preserve">
</t>
        </r>
      </text>
    </comment>
    <comment ref="A98" authorId="0">
      <text>
        <r>
          <rPr>
            <b/>
            <sz val="8"/>
            <rFont val="Tahoma"/>
            <family val="0"/>
          </rPr>
          <t>This is your average annual costs to use the boat while you own it.</t>
        </r>
        <r>
          <rPr>
            <sz val="8"/>
            <rFont val="Tahoma"/>
            <family val="0"/>
          </rPr>
          <t xml:space="preserve">
</t>
        </r>
      </text>
    </comment>
    <comment ref="A125" authorId="0">
      <text>
        <r>
          <rPr>
            <b/>
            <sz val="8"/>
            <rFont val="Tahoma"/>
            <family val="0"/>
          </rPr>
          <t>This tells you how much it costs you to sell the boat.</t>
        </r>
        <r>
          <rPr>
            <sz val="8"/>
            <rFont val="Tahoma"/>
            <family val="0"/>
          </rPr>
          <t xml:space="preserve">
</t>
        </r>
      </text>
    </comment>
    <comment ref="A134" authorId="0">
      <text>
        <r>
          <rPr>
            <b/>
            <sz val="8"/>
            <rFont val="Tahoma"/>
            <family val="0"/>
          </rPr>
          <t>This section tells you how much you can earn from the boat, or be credited for not living on shore while you are cruising.</t>
        </r>
        <r>
          <rPr>
            <sz val="8"/>
            <rFont val="Tahoma"/>
            <family val="0"/>
          </rPr>
          <t xml:space="preserve">
</t>
        </r>
      </text>
    </comment>
    <comment ref="A148" authorId="0">
      <text>
        <r>
          <rPr>
            <b/>
            <sz val="8"/>
            <rFont val="Tahoma"/>
            <family val="0"/>
          </rPr>
          <t>This section tells you how much you can earn from the boat, or be credited for not living on shore while you are cruising.</t>
        </r>
        <r>
          <rPr>
            <sz val="8"/>
            <rFont val="Tahoma"/>
            <family val="0"/>
          </rPr>
          <t xml:space="preserve">
</t>
        </r>
      </text>
    </comment>
    <comment ref="A155" authorId="0">
      <text>
        <r>
          <rPr>
            <b/>
            <sz val="8"/>
            <rFont val="Tahoma"/>
            <family val="0"/>
          </rPr>
          <t>This section tells you how much you can earn from the boat, or be credited for not living on shore while you are cruising.</t>
        </r>
        <r>
          <rPr>
            <sz val="8"/>
            <rFont val="Tahoma"/>
            <family val="0"/>
          </rPr>
          <t xml:space="preserve">
</t>
        </r>
      </text>
    </comment>
    <comment ref="A107" authorId="0">
      <text>
        <r>
          <rPr>
            <b/>
            <sz val="8"/>
            <rFont val="Tahoma"/>
            <family val="0"/>
          </rPr>
          <t>This is how much you will be able to sell the boat for. This is final selling price, not asking price.</t>
        </r>
        <r>
          <rPr>
            <sz val="8"/>
            <rFont val="Tahoma"/>
            <family val="0"/>
          </rPr>
          <t xml:space="preserve">
</t>
        </r>
      </text>
    </comment>
    <comment ref="A159" authorId="0">
      <text>
        <r>
          <rPr>
            <b/>
            <sz val="8"/>
            <rFont val="Tahoma"/>
            <family val="0"/>
          </rPr>
          <t xml:space="preserve">This section tells you how much it cost you to buy, own and sell the boat. </t>
        </r>
        <r>
          <rPr>
            <sz val="8"/>
            <rFont val="Tahoma"/>
            <family val="0"/>
          </rPr>
          <t xml:space="preserve">
</t>
        </r>
      </text>
    </comment>
    <comment ref="A166" authorId="0">
      <text>
        <r>
          <rPr>
            <b/>
            <sz val="8"/>
            <rFont val="Tahoma"/>
            <family val="0"/>
          </rPr>
          <t xml:space="preserve">This section tells you how much it cost you to buy, own and sell the boat. </t>
        </r>
        <r>
          <rPr>
            <sz val="8"/>
            <rFont val="Tahoma"/>
            <family val="0"/>
          </rPr>
          <t xml:space="preserve">
</t>
        </r>
      </text>
    </comment>
    <comment ref="A169" authorId="0">
      <text>
        <r>
          <rPr>
            <b/>
            <sz val="8"/>
            <rFont val="Tahoma"/>
            <family val="0"/>
          </rPr>
          <t xml:space="preserve">This is your average annual costs to buy, own and sell the boat. </t>
        </r>
        <r>
          <rPr>
            <sz val="8"/>
            <rFont val="Tahoma"/>
            <family val="0"/>
          </rPr>
          <t xml:space="preserve">
</t>
        </r>
      </text>
    </comment>
    <comment ref="A170" authorId="0">
      <text>
        <r>
          <rPr>
            <b/>
            <sz val="8"/>
            <rFont val="Tahoma"/>
            <family val="0"/>
          </rPr>
          <t xml:space="preserve">This is your average monthly costs to buy, own and sell the boat. </t>
        </r>
        <r>
          <rPr>
            <sz val="8"/>
            <rFont val="Tahoma"/>
            <family val="0"/>
          </rPr>
          <t xml:space="preserve">
</t>
        </r>
      </text>
    </comment>
    <comment ref="A172" authorId="0">
      <text>
        <r>
          <rPr>
            <b/>
            <sz val="8"/>
            <rFont val="Tahoma"/>
            <family val="0"/>
          </rPr>
          <t>This section shows your total costs for the first year of ownership.</t>
        </r>
        <r>
          <rPr>
            <sz val="8"/>
            <rFont val="Tahoma"/>
            <family val="0"/>
          </rPr>
          <t xml:space="preserve">
</t>
        </r>
      </text>
    </comment>
    <comment ref="A178" authorId="0">
      <text>
        <r>
          <rPr>
            <sz val="8"/>
            <rFont val="Tahoma"/>
            <family val="0"/>
          </rPr>
          <t xml:space="preserve">This section shows your average annual costs to own and use the boat.
</t>
        </r>
      </text>
    </comment>
    <comment ref="A183" authorId="0">
      <text>
        <r>
          <rPr>
            <b/>
            <sz val="8"/>
            <rFont val="Tahoma"/>
            <family val="0"/>
          </rPr>
          <t>This section shows the costs to use and sell the boat in the final year of ownership.</t>
        </r>
        <r>
          <rPr>
            <sz val="8"/>
            <rFont val="Tahoma"/>
            <family val="0"/>
          </rPr>
          <t xml:space="preserve">
</t>
        </r>
      </text>
    </comment>
    <comment ref="A176" authorId="0">
      <text>
        <r>
          <rPr>
            <b/>
            <sz val="8"/>
            <rFont val="Tahoma"/>
            <family val="0"/>
          </rPr>
          <t>This section shows your total costs for the first year of ownership.</t>
        </r>
        <r>
          <rPr>
            <sz val="8"/>
            <rFont val="Tahoma"/>
            <family val="0"/>
          </rPr>
          <t xml:space="preserve">
</t>
        </r>
      </text>
    </comment>
    <comment ref="A181" authorId="0">
      <text>
        <r>
          <rPr>
            <b/>
            <sz val="8"/>
            <rFont val="Tahoma"/>
            <family val="0"/>
          </rPr>
          <t>This section shows your average annual costs to own and use the boat.</t>
        </r>
        <r>
          <rPr>
            <sz val="8"/>
            <rFont val="Tahoma"/>
            <family val="0"/>
          </rPr>
          <t xml:space="preserve">
</t>
        </r>
      </text>
    </comment>
    <comment ref="A188" authorId="0">
      <text>
        <r>
          <rPr>
            <b/>
            <sz val="8"/>
            <rFont val="Tahoma"/>
            <family val="0"/>
          </rPr>
          <t>This section shows the costs to use and sell the boat in the final year of ownership.</t>
        </r>
        <r>
          <rPr>
            <sz val="8"/>
            <rFont val="Tahoma"/>
            <family val="0"/>
          </rPr>
          <t xml:space="preserve">
</t>
        </r>
      </text>
    </comment>
    <comment ref="A191" authorId="0">
      <text>
        <r>
          <rPr>
            <b/>
            <sz val="8"/>
            <rFont val="Tahoma"/>
            <family val="0"/>
          </rPr>
          <t>This section shows you how much you could have made by investing the money instead of buying, owning and selling the boat.</t>
        </r>
        <r>
          <rPr>
            <sz val="8"/>
            <rFont val="Tahoma"/>
            <family val="0"/>
          </rPr>
          <t xml:space="preserve">
</t>
        </r>
      </text>
    </comment>
    <comment ref="A200" authorId="0">
      <text>
        <r>
          <rPr>
            <b/>
            <sz val="8"/>
            <rFont val="Tahoma"/>
            <family val="0"/>
          </rPr>
          <t>This is your total economic exposure: the money you would have if you invested it plus your total costs for buying, using and selling the boat.</t>
        </r>
      </text>
    </comment>
    <comment ref="A52" authorId="0">
      <text>
        <r>
          <rPr>
            <b/>
            <sz val="8"/>
            <rFont val="Tahoma"/>
            <family val="0"/>
          </rPr>
          <t>This section tells you how much cash you will need to buy your boat.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b/>
            <sz val="8"/>
            <rFont val="Tahoma"/>
            <family val="0"/>
          </rPr>
          <t>This tells you what your total loan amount will be.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This section tells you how much you will spend to finance the boat.</t>
        </r>
        <r>
          <rPr>
            <sz val="8"/>
            <rFont val="Tahoma"/>
            <family val="0"/>
          </rPr>
          <t xml:space="preserve">
</t>
        </r>
      </text>
    </comment>
    <comment ref="A72" authorId="0">
      <text>
        <r>
          <rPr>
            <b/>
            <sz val="8"/>
            <rFont val="Tahoma"/>
            <family val="2"/>
          </rPr>
          <t>This is the annual average increase in prices.</t>
        </r>
        <r>
          <rPr>
            <sz val="8"/>
            <rFont val="Tahoma"/>
            <family val="0"/>
          </rPr>
          <t xml:space="preserve">
</t>
        </r>
      </text>
    </comment>
    <comment ref="A100" authorId="0">
      <text>
        <r>
          <rPr>
            <b/>
            <sz val="8"/>
            <rFont val="Tahoma"/>
            <family val="0"/>
          </rPr>
          <t>This is the total amount it will cost you to use the boat for the time you own it. It includes the effects of inflation.</t>
        </r>
        <r>
          <rPr>
            <sz val="8"/>
            <rFont val="Tahoma"/>
            <family val="0"/>
          </rPr>
          <t xml:space="preserve">
</t>
        </r>
      </text>
    </comment>
    <comment ref="A124" authorId="0">
      <text>
        <r>
          <rPr>
            <b/>
            <sz val="8"/>
            <rFont val="Tahoma"/>
            <family val="0"/>
          </rPr>
          <t>This is the amount required to pay off your boat loan.</t>
        </r>
        <r>
          <rPr>
            <sz val="8"/>
            <rFont val="Tahoma"/>
            <family val="0"/>
          </rPr>
          <t xml:space="preserve">
</t>
        </r>
      </text>
    </comment>
    <comment ref="A121" authorId="0">
      <text>
        <r>
          <rPr>
            <b/>
            <sz val="8"/>
            <rFont val="Tahoma"/>
            <family val="0"/>
          </rPr>
          <t>This is the total amount required to get the boat ready to sell and to sell it.</t>
        </r>
        <r>
          <rPr>
            <sz val="8"/>
            <rFont val="Tahoma"/>
            <family val="0"/>
          </rPr>
          <t xml:space="preserve">
</t>
        </r>
      </text>
    </comment>
    <comment ref="A130" authorId="0">
      <text>
        <r>
          <rPr>
            <b/>
            <sz val="8"/>
            <rFont val="Tahoma"/>
            <family val="0"/>
          </rPr>
          <t>This is how much you make from selling the boat after you pay the sales costs.</t>
        </r>
        <r>
          <rPr>
            <sz val="8"/>
            <rFont val="Tahoma"/>
            <family val="0"/>
          </rPr>
          <t xml:space="preserve">
</t>
        </r>
      </text>
    </comment>
    <comment ref="A132" authorId="0">
      <text>
        <r>
          <rPr>
            <b/>
            <sz val="8"/>
            <rFont val="Tahoma"/>
            <family val="2"/>
          </rPr>
          <t>This is how much you end up with after you pay off your boat loan.</t>
        </r>
        <r>
          <rPr>
            <sz val="8"/>
            <rFont val="Tahoma"/>
            <family val="0"/>
          </rPr>
          <t xml:space="preserve">
</t>
        </r>
      </text>
    </comment>
    <comment ref="A157" authorId="0">
      <text>
        <r>
          <rPr>
            <b/>
            <sz val="8"/>
            <rFont val="Tahoma"/>
            <family val="0"/>
          </rPr>
          <t>This is the total of all income, inflows or credits while you have the boat, including what you make from the sale.</t>
        </r>
        <r>
          <rPr>
            <sz val="8"/>
            <rFont val="Tahoma"/>
            <family val="0"/>
          </rPr>
          <t xml:space="preserve">
</t>
        </r>
      </text>
    </comment>
    <comment ref="A192" authorId="0">
      <text>
        <r>
          <rPr>
            <b/>
            <sz val="8"/>
            <rFont val="Tahoma"/>
            <family val="0"/>
          </rPr>
          <t>This is your projected annual average return from a mixed investment portfolio. 6% would be a conservative estimate.</t>
        </r>
        <r>
          <rPr>
            <sz val="8"/>
            <rFont val="Tahoma"/>
            <family val="0"/>
          </rPr>
          <t xml:space="preserve">
</t>
        </r>
      </text>
    </comment>
    <comment ref="A198" authorId="0">
      <text>
        <r>
          <rPr>
            <b/>
            <sz val="8"/>
            <rFont val="Tahoma"/>
            <family val="0"/>
          </rPr>
          <t xml:space="preserve">This is how much money you would have if you invested it for the same number of years instead of spending it on the boat. </t>
        </r>
        <r>
          <rPr>
            <sz val="8"/>
            <rFont val="Tahoma"/>
            <family val="0"/>
          </rPr>
          <t xml:space="preserve">
</t>
        </r>
      </text>
    </comment>
    <comment ref="A199" authorId="0">
      <text>
        <r>
          <rPr>
            <b/>
            <sz val="8"/>
            <rFont val="Tahoma"/>
            <family val="0"/>
          </rPr>
          <t>This is the total money you will spend on buying, using and selling the boat.</t>
        </r>
        <r>
          <rPr>
            <sz val="8"/>
            <rFont val="Tahoma"/>
            <family val="0"/>
          </rPr>
          <t xml:space="preserve">
</t>
        </r>
      </text>
    </comment>
    <comment ref="A194" authorId="0">
      <text>
        <r>
          <rPr>
            <b/>
            <sz val="8"/>
            <rFont val="Tahoma"/>
            <family val="0"/>
          </rPr>
          <t>These cells are used to calculate the total costs.</t>
        </r>
        <r>
          <rPr>
            <sz val="8"/>
            <rFont val="Tahoma"/>
            <family val="0"/>
          </rPr>
          <t xml:space="preserve">
</t>
        </r>
      </text>
    </comment>
    <comment ref="A195" authorId="0">
      <text>
        <r>
          <rPr>
            <b/>
            <sz val="8"/>
            <rFont val="Tahoma"/>
            <family val="0"/>
          </rPr>
          <t>These cells are used to calculate the total costs.</t>
        </r>
        <r>
          <rPr>
            <sz val="8"/>
            <rFont val="Tahoma"/>
            <family val="0"/>
          </rPr>
          <t xml:space="preserve">
</t>
        </r>
      </text>
    </comment>
    <comment ref="A196" authorId="0">
      <text>
        <r>
          <rPr>
            <b/>
            <sz val="8"/>
            <rFont val="Tahoma"/>
            <family val="0"/>
          </rPr>
          <t>These cells are used to calculate the total costs.</t>
        </r>
        <r>
          <rPr>
            <sz val="8"/>
            <rFont val="Tahoma"/>
            <family val="0"/>
          </rPr>
          <t xml:space="preserve">
</t>
        </r>
      </text>
    </comment>
    <comment ref="A76" authorId="0">
      <text>
        <r>
          <rPr>
            <b/>
            <sz val="8"/>
            <rFont val="Tahoma"/>
            <family val="0"/>
          </rPr>
          <t>This section tells you how much it costs to use the boat when not living aboard full time.</t>
        </r>
        <r>
          <rPr>
            <sz val="8"/>
            <rFont val="Tahoma"/>
            <family val="0"/>
          </rPr>
          <t xml:space="preserve">
</t>
        </r>
      </text>
    </comment>
    <comment ref="A87" authorId="0">
      <text>
        <r>
          <rPr>
            <b/>
            <sz val="8"/>
            <rFont val="Tahoma"/>
            <family val="0"/>
          </rPr>
          <t>This section tells you how much it costs to use the boat while living aboard full time.</t>
        </r>
        <r>
          <rPr>
            <sz val="8"/>
            <rFont val="Tahoma"/>
            <family val="0"/>
          </rPr>
          <t xml:space="preserve">
</t>
        </r>
      </text>
    </comment>
    <comment ref="A102" authorId="0">
      <text>
        <r>
          <rPr>
            <b/>
            <sz val="8"/>
            <rFont val="Tahoma"/>
            <family val="0"/>
          </rPr>
          <t>This is the average monthly amount it will cost you to use the boat for the time you own it. It includes the effects of inflation.</t>
        </r>
        <r>
          <rPr>
            <sz val="8"/>
            <rFont val="Tahoma"/>
            <family val="0"/>
          </rPr>
          <t xml:space="preserve">
</t>
        </r>
      </text>
    </comment>
    <comment ref="A143" authorId="0">
      <text>
        <r>
          <rPr>
            <b/>
            <sz val="8"/>
            <rFont val="Tahoma"/>
            <family val="0"/>
          </rPr>
          <t xml:space="preserve">This the annual average cost of living onshore. This is a credit towards living full time on board. </t>
        </r>
        <r>
          <rPr>
            <sz val="8"/>
            <rFont val="Tahoma"/>
            <family val="0"/>
          </rPr>
          <t xml:space="preserve">
</t>
        </r>
      </text>
    </comment>
    <comment ref="A136" authorId="0">
      <text>
        <r>
          <rPr>
            <b/>
            <sz val="8"/>
            <rFont val="Tahoma"/>
            <family val="0"/>
          </rPr>
          <t>This is the average annual earnings from putting the boat into charter, rental or other boat income.</t>
        </r>
        <r>
          <rPr>
            <sz val="8"/>
            <rFont val="Tahoma"/>
            <family val="0"/>
          </rPr>
          <t xml:space="preserve">
</t>
        </r>
      </text>
    </comment>
    <comment ref="A140" authorId="0">
      <text>
        <r>
          <rPr>
            <b/>
            <sz val="8"/>
            <rFont val="Tahoma"/>
            <family val="0"/>
          </rPr>
          <t>This section tells you how much you can earn from the boat, or be credited for not living on shore while you are cruising.</t>
        </r>
        <r>
          <rPr>
            <sz val="8"/>
            <rFont val="Tahoma"/>
            <family val="0"/>
          </rPr>
          <t xml:space="preserve">
</t>
        </r>
      </text>
    </comment>
    <comment ref="A150" authorId="0">
      <text>
        <r>
          <rPr>
            <b/>
            <sz val="8"/>
            <rFont val="Tahoma"/>
            <family val="0"/>
          </rPr>
          <t>This is the total amount it will cost you to use the boat for the time you own it. It includes the effects of inflation.</t>
        </r>
        <r>
          <rPr>
            <sz val="8"/>
            <rFont val="Tahoma"/>
            <family val="0"/>
          </rPr>
          <t xml:space="preserve">
</t>
        </r>
      </text>
    </comment>
    <comment ref="A152" authorId="0">
      <text>
        <r>
          <rPr>
            <b/>
            <sz val="8"/>
            <rFont val="Tahoma"/>
            <family val="0"/>
          </rPr>
          <t>This is the average monthly amount it will cost you to use the boat for the time you own it. It includes the effects of inflation.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The % down payment on the boat. If you are paying cash (not financing) enter 100%.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Annual interest rate for the boat loan.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 xml:space="preserve">The number of years of the term of the boat loan. 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Loan "points" typically expressed as a % or a portion of a % of the total loan amount.</t>
        </r>
        <r>
          <rPr>
            <sz val="8"/>
            <rFont val="Tahoma"/>
            <family val="0"/>
          </rPr>
          <t xml:space="preserve">
</t>
        </r>
      </text>
    </comment>
    <comment ref="A106" authorId="0">
      <text>
        <r>
          <rPr>
            <b/>
            <sz val="8"/>
            <rFont val="Tahoma"/>
            <family val="0"/>
          </rPr>
          <t>Sales commission charged by the selling broker expressed as a % of the sell price.</t>
        </r>
        <r>
          <rPr>
            <sz val="8"/>
            <rFont val="Tahoma"/>
            <family val="0"/>
          </rPr>
          <t xml:space="preserve">
</t>
        </r>
      </text>
    </comment>
    <comment ref="A144" authorId="0">
      <text>
        <r>
          <rPr>
            <b/>
            <sz val="8"/>
            <rFont val="Tahoma"/>
            <family val="0"/>
          </rPr>
          <t>This is the average annual earnings from putting the boat into charter, rental or other boat income.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Cost of the boat, not including options, upgrades, etc.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Cost of options installed at the time of boat purchase.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Cost of equipment added after the boat purchase or as part of the outfitting and commissioning process.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Custom cabinetry or other modifications.</t>
        </r>
        <r>
          <rPr>
            <sz val="8"/>
            <rFont val="Tahoma"/>
            <family val="0"/>
          </rPr>
          <t xml:space="preserve">
</t>
        </r>
      </text>
    </comment>
    <comment ref="A123" authorId="0">
      <text>
        <r>
          <rPr>
            <b/>
            <sz val="8"/>
            <rFont val="Tahoma"/>
            <family val="0"/>
          </rPr>
          <t>This is the non-financing costs to get the boat ready and sell it, with the effects of inflation applied.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<sst xmlns="http://schemas.openxmlformats.org/spreadsheetml/2006/main" count="504" uniqueCount="247">
  <si>
    <t>Asset Acquisition Costs</t>
  </si>
  <si>
    <t>Asset Utilization Costs</t>
  </si>
  <si>
    <t>Asset Disposal Costs</t>
  </si>
  <si>
    <t>Research Costs</t>
  </si>
  <si>
    <t>Consulting Fees</t>
  </si>
  <si>
    <t xml:space="preserve">  (boat shows, inspections, factory visits, etc.)</t>
  </si>
  <si>
    <t xml:space="preserve">  (vendor &amp; design analysis, etc.)</t>
  </si>
  <si>
    <t>Boat Cost</t>
  </si>
  <si>
    <t>Options Cost</t>
  </si>
  <si>
    <t>Additional Equipment Cost</t>
  </si>
  <si>
    <t>Customization</t>
  </si>
  <si>
    <t>Commissioning</t>
  </si>
  <si>
    <t>Documentation</t>
  </si>
  <si>
    <t>Licensing</t>
  </si>
  <si>
    <t>Delivery/shipping</t>
  </si>
  <si>
    <t>Service Fees</t>
  </si>
  <si>
    <t>Launch Fees</t>
  </si>
  <si>
    <t>Sales Tax Rate</t>
  </si>
  <si>
    <t>Loan Fees</t>
  </si>
  <si>
    <t>Loan Points (%)</t>
  </si>
  <si>
    <t>Haulout &amp; Storage</t>
  </si>
  <si>
    <t>Rebuild &amp; Refit</t>
  </si>
  <si>
    <t>Detailing, cleaning, etc.</t>
  </si>
  <si>
    <t>Surveys, inspections, etc.</t>
  </si>
  <si>
    <t>Marketing &amp; Advertising</t>
  </si>
  <si>
    <t>Credit checks, etc.</t>
  </si>
  <si>
    <t>Sales commission (%)</t>
  </si>
  <si>
    <t>Delivery &amp; Shipping</t>
  </si>
  <si>
    <t>INPUTS</t>
  </si>
  <si>
    <t>KEY FIGURES</t>
  </si>
  <si>
    <t>Loan principal amount</t>
  </si>
  <si>
    <t>Annual loan payments</t>
  </si>
  <si>
    <t>Annual interest rate</t>
  </si>
  <si>
    <t>Monthly payments</t>
  </si>
  <si>
    <t>Loan period in years</t>
  </si>
  <si>
    <t>Interest in first calendar year</t>
  </si>
  <si>
    <t>Base year of loan</t>
  </si>
  <si>
    <t>Interest over term of loan</t>
  </si>
  <si>
    <t>Base month of loan</t>
  </si>
  <si>
    <t>Sum of all payments</t>
  </si>
  <si>
    <t xml:space="preserve">Beginning </t>
  </si>
  <si>
    <t xml:space="preserve">Cumulative </t>
  </si>
  <si>
    <t xml:space="preserve">Ending </t>
  </si>
  <si>
    <t>Year</t>
  </si>
  <si>
    <t>Month</t>
  </si>
  <si>
    <t xml:space="preserve">Balance </t>
  </si>
  <si>
    <t xml:space="preserve">Payments </t>
  </si>
  <si>
    <t xml:space="preserve">Principal </t>
  </si>
  <si>
    <t xml:space="preserve">Interest </t>
  </si>
  <si>
    <t>Cumulative</t>
  </si>
  <si>
    <t>Ending</t>
  </si>
  <si>
    <t>Payments</t>
  </si>
  <si>
    <t>Principal</t>
  </si>
  <si>
    <t>Interest</t>
  </si>
  <si>
    <t>Balance</t>
  </si>
  <si>
    <t>DO NOT ERASE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</si>
  <si>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</si>
  <si>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</si>
  <si>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</si>
  <si>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</si>
  <si>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</si>
  <si>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</si>
  <si>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</si>
  <si>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</si>
  <si>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</si>
  <si>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</si>
  <si>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</si>
  <si>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</si>
  <si>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Months</t>
  </si>
  <si>
    <t>Base Year</t>
  </si>
  <si>
    <t>Years</t>
  </si>
  <si>
    <t>Last Year</t>
  </si>
  <si>
    <t>Mos in Last Yr</t>
  </si>
  <si>
    <t>Boat One</t>
  </si>
  <si>
    <t>Average Annual Inflation Rate (%)</t>
  </si>
  <si>
    <t>Haul Out / Storage</t>
  </si>
  <si>
    <t>Annual Interest Rate</t>
  </si>
  <si>
    <t>Sales Commission Amount</t>
  </si>
  <si>
    <t>Loan Points Cost</t>
  </si>
  <si>
    <t>Loan Fees Cost</t>
  </si>
  <si>
    <t>Less Down Payment</t>
  </si>
  <si>
    <t>Delivery/Shipping (annual average)</t>
  </si>
  <si>
    <t>Upgrades/Additions (annual average)</t>
  </si>
  <si>
    <t>Slip/Mooring Rental (annual average)</t>
  </si>
  <si>
    <t>Net Total Cost of Ownership</t>
  </si>
  <si>
    <t>Inflows / Credits</t>
  </si>
  <si>
    <t>Miscellaneous Inflows / Credits</t>
  </si>
  <si>
    <t>Charter or other boat income (annual average)</t>
  </si>
  <si>
    <t>Total Asset Disposal Costs</t>
  </si>
  <si>
    <t>Boat Two</t>
  </si>
  <si>
    <t>Boat Three</t>
  </si>
  <si>
    <t>Costs</t>
  </si>
  <si>
    <t>Utilization</t>
  </si>
  <si>
    <t>Util Costs</t>
  </si>
  <si>
    <t>Inflation</t>
  </si>
  <si>
    <t>Rate</t>
  </si>
  <si>
    <t>Interest over full term of loan</t>
  </si>
  <si>
    <t>Sales commission amount cost</t>
  </si>
  <si>
    <t>Net Proceeds from Sale (price less commission)</t>
  </si>
  <si>
    <t>Inflows/Credits</t>
  </si>
  <si>
    <t>Total Asset Utilization Costs</t>
  </si>
  <si>
    <t>Total Asset Financing Costs</t>
  </si>
  <si>
    <t>Boat &amp; Systems Maintenance (annual average)</t>
  </si>
  <si>
    <t>Sales Tax Amount</t>
  </si>
  <si>
    <t>Net Annual Total Cost of Ownership</t>
  </si>
  <si>
    <t>Net Monthly Total Cost of Ownership</t>
  </si>
  <si>
    <t>Investment Mix Average Annual Return Rate %</t>
  </si>
  <si>
    <t>Opportunity</t>
  </si>
  <si>
    <t>Cost</t>
  </si>
  <si>
    <t>Cash Due at Closing</t>
  </si>
  <si>
    <t>Down Payment</t>
  </si>
  <si>
    <t>Total Cash Due at Closing</t>
  </si>
  <si>
    <t>Finance Costs</t>
  </si>
  <si>
    <t>Financing</t>
  </si>
  <si>
    <t>Total Asset Acquision Closing Costs</t>
  </si>
  <si>
    <t>Opportunity Cost</t>
  </si>
  <si>
    <t>Year One Costs</t>
  </si>
  <si>
    <t>Annual Financing Costs</t>
  </si>
  <si>
    <t>Total Year One Costs</t>
  </si>
  <si>
    <t>Final Year Costs</t>
  </si>
  <si>
    <t>Total Final Year Costs</t>
  </si>
  <si>
    <t>Op Cost</t>
  </si>
  <si>
    <t>Total Opportunity Cost for Utilization Period</t>
  </si>
  <si>
    <t>Utilization Year Costs</t>
  </si>
  <si>
    <t>Total Inflows/Credits for Utilization Period</t>
  </si>
  <si>
    <t>Miscellaneous Closing Costs</t>
  </si>
  <si>
    <t>Total Non-Financing Asset Disposal Costs</t>
  </si>
  <si>
    <t>Total Asset Utilization Period Costs / Outflows</t>
  </si>
  <si>
    <t>Total Asset Utilization Period Inflows / Credits</t>
  </si>
  <si>
    <t>YEARLY SCHEDULES</t>
  </si>
  <si>
    <t>LOAN PAYMENTS IN FIRST 12 MONTHS</t>
  </si>
  <si>
    <t xml:space="preserve">Cells for User Inputted Data </t>
  </si>
  <si>
    <t xml:space="preserve">Locked / Calculated Cells </t>
  </si>
  <si>
    <t>Douglas Hackney</t>
  </si>
  <si>
    <t>dhackney@egltd.com</t>
  </si>
  <si>
    <t>www.hackneys.com/travel</t>
  </si>
  <si>
    <t>http://www.hackneys.com/ip/IPsurveyform.htm</t>
  </si>
  <si>
    <t>http://www.hackneys.com/ip/IPsurveyresults.htm</t>
  </si>
  <si>
    <t xml:space="preserve">Survey Results: </t>
  </si>
  <si>
    <t xml:space="preserve">IP Owners Survey: </t>
  </si>
  <si>
    <t xml:space="preserve">Created by: </t>
  </si>
  <si>
    <t>Total Utilization Year Costs</t>
  </si>
  <si>
    <t>Miscellaneous Asset Disposal Costs</t>
  </si>
  <si>
    <t>Loan Balance Payoff</t>
  </si>
  <si>
    <t>Miscelaneous Utilization Annual Costs</t>
  </si>
  <si>
    <t>Miscelaneous Asset Acquisition Costs</t>
  </si>
  <si>
    <t>Interest over Utilization Period</t>
  </si>
  <si>
    <t>Total Amount Financed</t>
  </si>
  <si>
    <t>Boat Selling Price (final sell price, not asking)</t>
  </si>
  <si>
    <t>How much will it cost me to research, find and buy the boat?</t>
  </si>
  <si>
    <t>How much will the boat itself cost?</t>
  </si>
  <si>
    <t>How many years will I own the boat?</t>
  </si>
  <si>
    <t>Total Asset Acquisition Cost</t>
  </si>
  <si>
    <t>What is my loan interest rate?</t>
  </si>
  <si>
    <t>Whare are my monthly boat payments?</t>
  </si>
  <si>
    <t>How much cash do I need at closing?</t>
  </si>
  <si>
    <t>What is the selling price of the boat?</t>
  </si>
  <si>
    <t>Buying The Boat</t>
  </si>
  <si>
    <t>Financing the Boat</t>
  </si>
  <si>
    <t>Using the Boat</t>
  </si>
  <si>
    <t>Selling the Boat</t>
  </si>
  <si>
    <t>How much will it cost me in total to buy the boat?</t>
  </si>
  <si>
    <t>How much will it cost me to recondition and sell the boat?</t>
  </si>
  <si>
    <t>Boat selling price</t>
  </si>
  <si>
    <t>Less Sales Commission</t>
  </si>
  <si>
    <t>Net from sale of Asset</t>
  </si>
  <si>
    <t>Total Net Proceeds from Sale</t>
  </si>
  <si>
    <t>Less Loan Balance Payoff</t>
  </si>
  <si>
    <t>Total Costs for the Boat</t>
  </si>
  <si>
    <t>Time</t>
  </si>
  <si>
    <t>Money</t>
  </si>
  <si>
    <t>What is my loan term in years?</t>
  </si>
  <si>
    <t>Monthly loan payments</t>
  </si>
  <si>
    <t>Total loan payments for Utilization Period</t>
  </si>
  <si>
    <t>Total payments for full term of loan</t>
  </si>
  <si>
    <t>Total Utilization Costs for Ownership Period</t>
  </si>
  <si>
    <t>Total Potential Return from Invested Capital</t>
  </si>
  <si>
    <t>How much money would I end up with if I invest this money for the same number of years instead of buying the boat?</t>
  </si>
  <si>
    <t>What is my total economic exposure (money I would have if I invested it plus my total cost of ownership)?</t>
  </si>
  <si>
    <t>Annual Utilization Costs (including inflation)</t>
  </si>
  <si>
    <t>Loan Period in Years (1 to 30)</t>
  </si>
  <si>
    <t>Number of Years of Boat Ownership (1 to 30)</t>
  </si>
  <si>
    <t>% Down (100% if buying the boat with cash)</t>
  </si>
  <si>
    <t xml:space="preserve">  Subtotal Boat, Options, EQ &amp; Customization</t>
  </si>
  <si>
    <t xml:space="preserve">  Subtotal Non-Boat Acquisition Costs</t>
  </si>
  <si>
    <t xml:space="preserve">  Subtotal Boat and Non-Boat Acquisition Costs</t>
  </si>
  <si>
    <t xml:space="preserve">  Subtotal Acquisition and Financing Costs</t>
  </si>
  <si>
    <t>How much will the options, extra equipment, customizations, etc. cost?</t>
  </si>
  <si>
    <t>Total Cost of Ownership Model</t>
  </si>
  <si>
    <t>Version</t>
  </si>
  <si>
    <t>http://www.hackneys.com/ip/tco.xls</t>
  </si>
  <si>
    <t xml:space="preserve">This model located at: </t>
  </si>
  <si>
    <t xml:space="preserve">Model Version </t>
  </si>
  <si>
    <t>Average Monthly Utilization Costs for Period</t>
  </si>
  <si>
    <t>How much do I end up with after selling the boat and paying off the loan?</t>
  </si>
  <si>
    <t>Insurance (annual average)</t>
  </si>
  <si>
    <t>Liveaboard (food, etc.)(annual average)</t>
  </si>
  <si>
    <t>Liveaboard years insurance (annual average)</t>
  </si>
  <si>
    <t xml:space="preserve">Liveaboard: </t>
  </si>
  <si>
    <t>Liveaboard Miscelaneous Utilization (annual Avg)</t>
  </si>
  <si>
    <t>Total Liveaboard Annual Avg Utilization Costs</t>
  </si>
  <si>
    <t>Total non-Liveaboard An Avg Utilization Costs</t>
  </si>
  <si>
    <t>Non-Liveaboard Utilization Costs</t>
  </si>
  <si>
    <t>Liveaboard Utilization Costs</t>
  </si>
  <si>
    <t>(includes the effects of inflation)</t>
  </si>
  <si>
    <t>Util Type Flag</t>
  </si>
  <si>
    <t>1=Liveabrd</t>
  </si>
  <si>
    <t>non-liveaboard</t>
  </si>
  <si>
    <t>liveaboard</t>
  </si>
  <si>
    <t>Util Costs w/inf</t>
  </si>
  <si>
    <t>Non-Liveaboard Inflows/Credits</t>
  </si>
  <si>
    <t>Liveaboard Inflows/Credits</t>
  </si>
  <si>
    <t>Liveaboard Miscellaneous Inflows / Credits</t>
  </si>
  <si>
    <t>Total Inflows/Credits for Ownership Period</t>
  </si>
  <si>
    <t>Average Monthly Inflows/Credits for Period</t>
  </si>
  <si>
    <t>credits w/inf</t>
  </si>
  <si>
    <t>Liveaboard # of Years of full time Liveaboard (1-30)</t>
  </si>
  <si>
    <t>Liveaboard Start Year (full time Liveaboard) (1-30)</t>
  </si>
  <si>
    <t>Non-Liveaboard Total Inflows/Credits (anl avg)</t>
  </si>
  <si>
    <t>Liveaboard Total Inflows/Credits (anl avg)</t>
  </si>
  <si>
    <t>Liveaboard years boat &amp; systems Maint. (anl avg)</t>
  </si>
  <si>
    <t>Liveaboard years delivery/shipping (anl Avg)</t>
  </si>
  <si>
    <t>Liveaboard years upgrades/additions (anl Avg)</t>
  </si>
  <si>
    <t>Liveaboard years Slip/Mooring Rental (anl Avg)</t>
  </si>
  <si>
    <t>Living Aboard</t>
  </si>
  <si>
    <t>Delta (+/-):</t>
  </si>
  <si>
    <t>Live ashore</t>
  </si>
  <si>
    <t>Live Ashore Cost</t>
  </si>
  <si>
    <t>Living Onshore total costs (annual average)</t>
  </si>
  <si>
    <t>Liveaboard Year avg anl cost: (inc. inflation)</t>
  </si>
  <si>
    <t>Live Ashore Year avg anl cst: (inc. inflation)</t>
  </si>
  <si>
    <t>Liveaboard Year avg mth cst: (inc inflation)</t>
  </si>
  <si>
    <t>Live Ashore Year avg mth cst: (inc inflation)</t>
  </si>
  <si>
    <t>Liveaboard operating costs (fuel, fees, etc.)(anl avg)</t>
  </si>
  <si>
    <t>How much will it cost to live on board vs. live on shore for an average year of my ownership? (including the effects of inflation)</t>
  </si>
  <si>
    <t>How much will it cost to live on board vs. live on shore for an average month of my ownership? (including the effects of inflation)</t>
  </si>
  <si>
    <t>Liveaboard Charter or other income (annual average)</t>
  </si>
  <si>
    <t>Non-liveaboard:</t>
  </si>
  <si>
    <t xml:space="preserve">       Total Cost of Boat Ownership Model</t>
  </si>
  <si>
    <t>Total Cost of Boat Ownership - Quick Answers</t>
  </si>
  <si>
    <t>How much will it cost me to use the boat for the time I own it? (utilization costs only, does not include financing costs)</t>
  </si>
  <si>
    <t>How much will it average per month to use the boat for the time I own it? (utilization costs only, does not include financing costs)</t>
  </si>
  <si>
    <t>How much per month will it cost me to buy, finance, own and sell the boat for the time I own it?</t>
  </si>
  <si>
    <t>How much in total will it cost me to buy, finance, own and sell the boat for the time I own it?</t>
  </si>
  <si>
    <t>Asset Disposal</t>
  </si>
  <si>
    <t>Non-Financing Asset Disp. Costs with Inflation</t>
  </si>
  <si>
    <t>Less Asset Disposal Costs (including inflation)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</si>
</sst>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_)"/>
    <numFmt numFmtId="166" formatCode="&quot;$&quot;#,##0.00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&quot;$&quot;#,##0.0_);\(&quot;$&quot;#,##0.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26"/>
      <color indexed="18"/>
      <name val="Arial Black"/>
      <family val="2"/>
    </font>
    <font>
      <sz val="10"/>
      <name val="Arial MT"/>
      <family val="2"/>
    </font>
    <font>
      <b/>
      <sz val="12"/>
      <color indexed="2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37" fontId="4" fillId="0" borderId="1" xfId="0" applyNumberFormat="1" applyFont="1" applyFill="1" applyBorder="1" applyAlignment="1" applyProtection="1">
      <alignment horizontal="centerContinuous"/>
      <protection/>
    </xf>
    <xf numFmtId="0" fontId="5" fillId="0" borderId="1" xfId="0" applyFont="1" applyFill="1" applyBorder="1" applyAlignment="1" applyProtection="1">
      <alignment horizontal="centerContinuous"/>
      <protection/>
    </xf>
    <xf numFmtId="0" fontId="5" fillId="0" borderId="0" xfId="0" applyFont="1" applyFill="1" applyAlignment="1" applyProtection="1">
      <alignment/>
      <protection/>
    </xf>
    <xf numFmtId="39" fontId="6" fillId="0" borderId="0" xfId="0" applyNumberFormat="1" applyFont="1" applyFill="1" applyAlignment="1" applyProtection="1">
      <alignment horizontal="left"/>
      <protection/>
    </xf>
    <xf numFmtId="39" fontId="0" fillId="0" borderId="0" xfId="0" applyNumberFormat="1" applyFont="1" applyFill="1" applyAlignment="1" applyProtection="1">
      <alignment/>
      <protection/>
    </xf>
    <xf numFmtId="7" fontId="0" fillId="2" borderId="2" xfId="0" applyNumberFormat="1" applyFont="1" applyFill="1" applyBorder="1" applyAlignment="1" applyProtection="1">
      <alignment/>
      <protection/>
    </xf>
    <xf numFmtId="164" fontId="0" fillId="3" borderId="2" xfId="0" applyNumberFormat="1" applyFont="1" applyFill="1" applyBorder="1" applyAlignment="1" applyProtection="1">
      <alignment/>
      <protection locked="0"/>
    </xf>
    <xf numFmtId="37" fontId="0" fillId="3" borderId="2" xfId="0" applyNumberFormat="1" applyFont="1" applyFill="1" applyBorder="1" applyAlignment="1" applyProtection="1">
      <alignment/>
      <protection locked="0"/>
    </xf>
    <xf numFmtId="165" fontId="0" fillId="3" borderId="2" xfId="0" applyNumberFormat="1" applyFont="1" applyFill="1" applyBorder="1" applyAlignment="1" applyProtection="1">
      <alignment/>
      <protection locked="0"/>
    </xf>
    <xf numFmtId="37" fontId="0" fillId="3" borderId="2" xfId="0" applyNumberFormat="1" applyFont="1" applyFill="1" applyBorder="1" applyAlignment="1" applyProtection="1">
      <alignment horizontal="right"/>
      <protection locked="0"/>
    </xf>
    <xf numFmtId="0" fontId="7" fillId="4" borderId="3" xfId="0" applyFont="1" applyFill="1" applyBorder="1" applyAlignment="1" applyProtection="1">
      <alignment/>
      <protection/>
    </xf>
    <xf numFmtId="0" fontId="7" fillId="4" borderId="4" xfId="0" applyFont="1" applyFill="1" applyBorder="1" applyAlignment="1" applyProtection="1">
      <alignment/>
      <protection/>
    </xf>
    <xf numFmtId="39" fontId="7" fillId="4" borderId="4" xfId="0" applyNumberFormat="1" applyFont="1" applyFill="1" applyBorder="1" applyAlignment="1" applyProtection="1">
      <alignment horizontal="right"/>
      <protection/>
    </xf>
    <xf numFmtId="0" fontId="7" fillId="4" borderId="4" xfId="0" applyFont="1" applyFill="1" applyBorder="1" applyAlignment="1" applyProtection="1">
      <alignment horizontal="right"/>
      <protection/>
    </xf>
    <xf numFmtId="0" fontId="7" fillId="4" borderId="5" xfId="0" applyFont="1" applyFill="1" applyBorder="1" applyAlignment="1" applyProtection="1">
      <alignment horizontal="right"/>
      <protection/>
    </xf>
    <xf numFmtId="39" fontId="7" fillId="4" borderId="6" xfId="0" applyNumberFormat="1" applyFont="1" applyFill="1" applyBorder="1" applyAlignment="1" applyProtection="1">
      <alignment/>
      <protection/>
    </xf>
    <xf numFmtId="39" fontId="7" fillId="4" borderId="0" xfId="0" applyNumberFormat="1" applyFont="1" applyFill="1" applyBorder="1" applyAlignment="1" applyProtection="1">
      <alignment/>
      <protection/>
    </xf>
    <xf numFmtId="39" fontId="7" fillId="4" borderId="0" xfId="0" applyNumberFormat="1" applyFont="1" applyFill="1" applyBorder="1" applyAlignment="1" applyProtection="1">
      <alignment horizontal="right"/>
      <protection/>
    </xf>
    <xf numFmtId="0" fontId="7" fillId="4" borderId="7" xfId="0" applyFont="1" applyFill="1" applyBorder="1" applyAlignment="1" applyProtection="1">
      <alignment horizontal="right"/>
      <protection/>
    </xf>
    <xf numFmtId="165" fontId="0" fillId="2" borderId="2" xfId="0" applyNumberFormat="1" applyFont="1" applyFill="1" applyBorder="1" applyAlignment="1" applyProtection="1">
      <alignment horizontal="left"/>
      <protection/>
    </xf>
    <xf numFmtId="0" fontId="0" fillId="2" borderId="2" xfId="0" applyFont="1" applyFill="1" applyBorder="1" applyAlignment="1" applyProtection="1">
      <alignment/>
      <protection/>
    </xf>
    <xf numFmtId="165" fontId="0" fillId="2" borderId="2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66" fontId="0" fillId="2" borderId="2" xfId="0" applyNumberFormat="1" applyFont="1" applyFill="1" applyBorder="1" applyAlignment="1" applyProtection="1">
      <alignment/>
      <protection/>
    </xf>
    <xf numFmtId="39" fontId="2" fillId="5" borderId="8" xfId="0" applyNumberFormat="1" applyFont="1" applyFill="1" applyBorder="1" applyAlignment="1" applyProtection="1">
      <alignment horizontal="centerContinuous"/>
      <protection/>
    </xf>
    <xf numFmtId="39" fontId="0" fillId="5" borderId="9" xfId="0" applyNumberFormat="1" applyFont="1" applyFill="1" applyBorder="1" applyAlignment="1" applyProtection="1">
      <alignment horizontal="centerContinuous"/>
      <protection/>
    </xf>
    <xf numFmtId="39" fontId="0" fillId="5" borderId="10" xfId="0" applyNumberFormat="1" applyFont="1" applyFill="1" applyBorder="1" applyAlignment="1" applyProtection="1">
      <alignment horizontal="centerContinuous"/>
      <protection/>
    </xf>
    <xf numFmtId="39" fontId="0" fillId="5" borderId="11" xfId="0" applyNumberFormat="1" applyFont="1" applyFill="1" applyBorder="1" applyAlignment="1" applyProtection="1">
      <alignment/>
      <protection/>
    </xf>
    <xf numFmtId="39" fontId="0" fillId="5" borderId="0" xfId="0" applyNumberFormat="1" applyFont="1" applyFill="1" applyAlignment="1" applyProtection="1">
      <alignment/>
      <protection/>
    </xf>
    <xf numFmtId="39" fontId="0" fillId="5" borderId="12" xfId="0" applyNumberFormat="1" applyFont="1" applyFill="1" applyBorder="1" applyAlignment="1" applyProtection="1">
      <alignment/>
      <protection/>
    </xf>
    <xf numFmtId="165" fontId="0" fillId="5" borderId="11" xfId="0" applyNumberFormat="1" applyFont="1" applyFill="1" applyBorder="1" applyAlignment="1" applyProtection="1">
      <alignment/>
      <protection/>
    </xf>
    <xf numFmtId="0" fontId="0" fillId="5" borderId="12" xfId="0" applyNumberFormat="1" applyFont="1" applyFill="1" applyBorder="1" applyAlignment="1" applyProtection="1">
      <alignment/>
      <protection/>
    </xf>
    <xf numFmtId="39" fontId="0" fillId="5" borderId="13" xfId="0" applyNumberFormat="1" applyFont="1" applyFill="1" applyBorder="1" applyAlignment="1" applyProtection="1">
      <alignment/>
      <protection/>
    </xf>
    <xf numFmtId="39" fontId="0" fillId="5" borderId="14" xfId="0" applyNumberFormat="1" applyFont="1" applyFill="1" applyBorder="1" applyAlignment="1" applyProtection="1">
      <alignment/>
      <protection/>
    </xf>
    <xf numFmtId="39" fontId="0" fillId="5" borderId="15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9" fontId="0" fillId="0" borderId="0" xfId="0" applyNumberFormat="1" applyAlignment="1">
      <alignment/>
    </xf>
    <xf numFmtId="43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0" applyNumberFormat="1" applyAlignment="1" applyProtection="1">
      <alignment/>
      <protection/>
    </xf>
    <xf numFmtId="0" fontId="5" fillId="0" borderId="0" xfId="0" applyFont="1" applyFill="1" applyBorder="1" applyAlignment="1" applyProtection="1">
      <alignment horizontal="centerContinuous"/>
      <protection/>
    </xf>
    <xf numFmtId="7" fontId="0" fillId="2" borderId="0" xfId="0" applyNumberFormat="1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 horizontal="right"/>
      <protection/>
    </xf>
    <xf numFmtId="166" fontId="0" fillId="2" borderId="0" xfId="0" applyNumberFormat="1" applyFont="1" applyFill="1" applyBorder="1" applyAlignment="1" applyProtection="1">
      <alignment/>
      <protection/>
    </xf>
    <xf numFmtId="10" fontId="0" fillId="0" borderId="0" xfId="21" applyNumberFormat="1" applyFont="1" applyFill="1" applyAlignment="1" applyProtection="1">
      <alignment/>
      <protection/>
    </xf>
    <xf numFmtId="169" fontId="0" fillId="0" borderId="0" xfId="0" applyNumberFormat="1" applyAlignment="1">
      <alignment/>
    </xf>
    <xf numFmtId="169" fontId="0" fillId="0" borderId="0" xfId="15" applyNumberForma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69" fontId="0" fillId="0" borderId="0" xfId="0" applyNumberFormat="1" applyBorder="1" applyAlignment="1">
      <alignment/>
    </xf>
    <xf numFmtId="173" fontId="0" fillId="0" borderId="0" xfId="17" applyNumberFormat="1" applyAlignment="1">
      <alignment/>
    </xf>
    <xf numFmtId="173" fontId="0" fillId="0" borderId="0" xfId="17" applyNumberFormat="1" applyBorder="1" applyAlignment="1">
      <alignment/>
    </xf>
    <xf numFmtId="173" fontId="0" fillId="6" borderId="16" xfId="17" applyNumberFormat="1" applyFill="1" applyBorder="1" applyAlignment="1">
      <alignment/>
    </xf>
    <xf numFmtId="173" fontId="0" fillId="6" borderId="17" xfId="17" applyNumberFormat="1" applyFill="1" applyBorder="1" applyAlignment="1">
      <alignment/>
    </xf>
    <xf numFmtId="0" fontId="0" fillId="7" borderId="0" xfId="0" applyFill="1" applyAlignment="1">
      <alignment/>
    </xf>
    <xf numFmtId="173" fontId="0" fillId="6" borderId="18" xfId="17" applyNumberFormat="1" applyFill="1" applyBorder="1" applyAlignment="1">
      <alignment/>
    </xf>
    <xf numFmtId="173" fontId="2" fillId="6" borderId="16" xfId="17" applyNumberFormat="1" applyFont="1" applyFill="1" applyBorder="1" applyAlignment="1">
      <alignment/>
    </xf>
    <xf numFmtId="173" fontId="2" fillId="6" borderId="18" xfId="17" applyNumberFormat="1" applyFont="1" applyFill="1" applyBorder="1" applyAlignment="1">
      <alignment/>
    </xf>
    <xf numFmtId="173" fontId="0" fillId="6" borderId="18" xfId="17" applyNumberFormat="1" applyFont="1" applyFill="1" applyBorder="1" applyAlignment="1">
      <alignment/>
    </xf>
    <xf numFmtId="173" fontId="0" fillId="6" borderId="17" xfId="17" applyNumberFormat="1" applyFont="1" applyFill="1" applyBorder="1" applyAlignment="1">
      <alignment/>
    </xf>
    <xf numFmtId="173" fontId="0" fillId="6" borderId="0" xfId="17" applyNumberFormat="1" applyFill="1" applyAlignment="1">
      <alignment/>
    </xf>
    <xf numFmtId="0" fontId="0" fillId="6" borderId="0" xfId="0" applyFill="1" applyAlignment="1">
      <alignment/>
    </xf>
    <xf numFmtId="0" fontId="7" fillId="4" borderId="6" xfId="0" applyFont="1" applyFill="1" applyBorder="1" applyAlignment="1" applyProtection="1">
      <alignment/>
      <protection/>
    </xf>
    <xf numFmtId="0" fontId="8" fillId="7" borderId="0" xfId="0" applyFont="1" applyFill="1" applyAlignment="1" applyProtection="1">
      <alignment horizontal="justify"/>
      <protection locked="0"/>
    </xf>
    <xf numFmtId="173" fontId="0" fillId="7" borderId="18" xfId="17" applyNumberFormat="1" applyFill="1" applyBorder="1" applyAlignment="1" applyProtection="1">
      <alignment/>
      <protection locked="0"/>
    </xf>
    <xf numFmtId="173" fontId="0" fillId="7" borderId="17" xfId="17" applyNumberFormat="1" applyFill="1" applyBorder="1" applyAlignment="1" applyProtection="1">
      <alignment/>
      <protection locked="0"/>
    </xf>
    <xf numFmtId="10" fontId="0" fillId="7" borderId="18" xfId="21" applyNumberFormat="1" applyFill="1" applyBorder="1" applyAlignment="1" applyProtection="1">
      <alignment/>
      <protection locked="0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20" applyAlignment="1">
      <alignment/>
    </xf>
    <xf numFmtId="173" fontId="0" fillId="6" borderId="19" xfId="17" applyNumberFormat="1" applyFill="1" applyBorder="1" applyAlignment="1">
      <alignment/>
    </xf>
    <xf numFmtId="0" fontId="3" fillId="0" borderId="20" xfId="0" applyFont="1" applyBorder="1" applyAlignment="1">
      <alignment/>
    </xf>
    <xf numFmtId="173" fontId="3" fillId="6" borderId="21" xfId="17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73" fontId="2" fillId="7" borderId="18" xfId="17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justify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justify"/>
    </xf>
    <xf numFmtId="0" fontId="8" fillId="0" borderId="0" xfId="0" applyFont="1" applyBorder="1" applyAlignment="1">
      <alignment horizontal="center"/>
    </xf>
    <xf numFmtId="169" fontId="0" fillId="0" borderId="0" xfId="15" applyNumberFormat="1" applyAlignment="1">
      <alignment/>
    </xf>
    <xf numFmtId="0" fontId="0" fillId="7" borderId="18" xfId="0" applyFill="1" applyBorder="1" applyAlignment="1" applyProtection="1">
      <alignment/>
      <protection locked="0"/>
    </xf>
    <xf numFmtId="0" fontId="0" fillId="7" borderId="16" xfId="0" applyFill="1" applyBorder="1" applyAlignment="1" applyProtection="1">
      <alignment/>
      <protection locked="0"/>
    </xf>
    <xf numFmtId="173" fontId="0" fillId="6" borderId="25" xfId="17" applyNumberFormat="1" applyFill="1" applyBorder="1" applyAlignment="1">
      <alignment/>
    </xf>
    <xf numFmtId="169" fontId="0" fillId="7" borderId="0" xfId="15" applyNumberFormat="1" applyFill="1" applyAlignment="1" applyProtection="1">
      <alignment/>
      <protection locked="0"/>
    </xf>
    <xf numFmtId="173" fontId="0" fillId="6" borderId="26" xfId="17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6" xfId="0" applyBorder="1" applyAlignment="1">
      <alignment horizontal="justify"/>
    </xf>
    <xf numFmtId="173" fontId="2" fillId="0" borderId="0" xfId="17" applyNumberFormat="1" applyFont="1" applyBorder="1" applyAlignment="1">
      <alignment/>
    </xf>
    <xf numFmtId="0" fontId="0" fillId="0" borderId="0" xfId="0" applyBorder="1" applyAlignment="1">
      <alignment/>
    </xf>
    <xf numFmtId="173" fontId="2" fillId="0" borderId="7" xfId="17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7" xfId="0" applyBorder="1" applyAlignment="1">
      <alignment horizontal="justify"/>
    </xf>
    <xf numFmtId="173" fontId="2" fillId="0" borderId="26" xfId="17" applyNumberFormat="1" applyFont="1" applyBorder="1" applyAlignment="1">
      <alignment/>
    </xf>
    <xf numFmtId="0" fontId="0" fillId="0" borderId="26" xfId="0" applyBorder="1" applyAlignment="1">
      <alignment/>
    </xf>
    <xf numFmtId="173" fontId="2" fillId="0" borderId="28" xfId="17" applyNumberFormat="1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9" fontId="0" fillId="7" borderId="18" xfId="15" applyNumberFormat="1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0" xfId="15" applyNumberFormat="1" applyFont="1" applyFill="1" applyAlignment="1" applyProtection="1">
      <alignment/>
      <protection/>
    </xf>
    <xf numFmtId="169" fontId="0" fillId="0" borderId="0" xfId="15" applyNumberFormat="1" applyFont="1" applyFill="1" applyAlignment="1" applyProtection="1">
      <alignment/>
      <protection/>
    </xf>
    <xf numFmtId="173" fontId="0" fillId="0" borderId="26" xfId="17" applyNumberFormat="1" applyBorder="1" applyAlignment="1">
      <alignment/>
    </xf>
    <xf numFmtId="173" fontId="2" fillId="6" borderId="31" xfId="17" applyNumberFormat="1" applyFont="1" applyFill="1" applyBorder="1" applyAlignment="1">
      <alignment/>
    </xf>
    <xf numFmtId="173" fontId="2" fillId="6" borderId="25" xfId="17" applyNumberFormat="1" applyFont="1" applyFill="1" applyBorder="1" applyAlignment="1">
      <alignment/>
    </xf>
    <xf numFmtId="0" fontId="9" fillId="0" borderId="2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39" fontId="6" fillId="0" borderId="29" xfId="0" applyNumberFormat="1" applyFont="1" applyFill="1" applyBorder="1" applyAlignment="1" applyProtection="1">
      <alignment horizontal="center"/>
      <protection/>
    </xf>
    <xf numFmtId="39" fontId="6" fillId="0" borderId="22" xfId="0" applyNumberFormat="1" applyFont="1" applyFill="1" applyBorder="1" applyAlignment="1" applyProtection="1">
      <alignment horizontal="center"/>
      <protection/>
    </xf>
    <xf numFmtId="39" fontId="6" fillId="0" borderId="23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Inputs!$A$166</c:f>
              <c:strCache>
                <c:ptCount val="1"/>
                <c:pt idx="0">
                  <c:v>Net Total Cost of 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(Inputs!$B$7,Inputs!$D$7,Inputs!$F$7)</c:f>
              <c:strCache>
                <c:ptCount val="3"/>
                <c:pt idx="0">
                  <c:v>Boat One</c:v>
                </c:pt>
                <c:pt idx="1">
                  <c:v>Boat Two</c:v>
                </c:pt>
                <c:pt idx="2">
                  <c:v>Boat Three</c:v>
                </c:pt>
              </c:strCache>
            </c:strRef>
          </c:cat>
          <c:val>
            <c:numRef>
              <c:f>(Inputs!$B$166,Inputs!$D$166,Inputs!$F$166)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9467223"/>
        <c:axId val="19660688"/>
      </c:barChart>
      <c:catAx>
        <c:axId val="3946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60688"/>
        <c:crosses val="autoZero"/>
        <c:auto val="1"/>
        <c:lblOffset val="100"/>
        <c:noMultiLvlLbl val="0"/>
      </c:catAx>
      <c:valAx>
        <c:axId val="19660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67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Inputs!$A$162</c:f>
              <c:strCache>
                <c:ptCount val="1"/>
                <c:pt idx="0">
                  <c:v>Total Asset Utilization Costs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(Inputs!$B$7,Inputs!$D$7,Inputs!$F$7)</c:f>
              <c:strCache>
                <c:ptCount val="3"/>
                <c:pt idx="0">
                  <c:v>Boat One</c:v>
                </c:pt>
                <c:pt idx="1">
                  <c:v>Boat Two</c:v>
                </c:pt>
                <c:pt idx="2">
                  <c:v>Boat Three</c:v>
                </c:pt>
              </c:strCache>
            </c:strRef>
          </c:cat>
          <c:val>
            <c:numRef>
              <c:f>(Inputs!$B$162,Inputs!$D$162,Inputs!$F$162)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2728465"/>
        <c:axId val="49011866"/>
      </c:barChart>
      <c:catAx>
        <c:axId val="4272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11866"/>
        <c:crosses val="autoZero"/>
        <c:auto val="1"/>
        <c:lblOffset val="100"/>
        <c:noMultiLvlLbl val="0"/>
      </c:catAx>
      <c:valAx>
        <c:axId val="49011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28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Inputs!$A$98</c:f>
              <c:strCache>
                <c:ptCount val="1"/>
                <c:pt idx="0">
                  <c:v>Total Annual Average Utilization Costs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(Inputs!$B$7,Inputs!$D$7,Inputs!$F$7)</c:f>
              <c:strCache>
                <c:ptCount val="3"/>
                <c:pt idx="0">
                  <c:v>Boat One</c:v>
                </c:pt>
                <c:pt idx="1">
                  <c:v>Boat Two</c:v>
                </c:pt>
                <c:pt idx="2">
                  <c:v>Boat Three</c:v>
                </c:pt>
              </c:strCache>
            </c:strRef>
          </c:cat>
          <c:val>
            <c:numRef>
              <c:f>(Inputs!$B$98,Inputs!$D$98,Inputs!$F$98)</c:f>
              <c:numCache>
                <c:ptCount val="3"/>
                <c:pt idx="0">
                  <c:v>500</c:v>
                </c:pt>
                <c:pt idx="1">
                  <c:v>800</c:v>
                </c:pt>
                <c:pt idx="2">
                  <c:v>900</c:v>
                </c:pt>
              </c:numCache>
            </c:numRef>
          </c:val>
        </c:ser>
        <c:axId val="38453611"/>
        <c:axId val="10538180"/>
      </c:barChart>
      <c:catAx>
        <c:axId val="3845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38180"/>
        <c:crosses val="autoZero"/>
        <c:auto val="1"/>
        <c:lblOffset val="100"/>
        <c:noMultiLvlLbl val="0"/>
      </c:catAx>
      <c:valAx>
        <c:axId val="105381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53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2</xdr:row>
      <xdr:rowOff>0</xdr:rowOff>
    </xdr:from>
    <xdr:to>
      <xdr:col>6</xdr:col>
      <xdr:colOff>0</xdr:colOff>
      <xdr:row>4</xdr:row>
      <xdr:rowOff>161925</xdr:rowOff>
    </xdr:to>
    <xdr:sp>
      <xdr:nvSpPr>
        <xdr:cNvPr id="1" name="TextBox 38"/>
        <xdr:cNvSpPr txBox="1">
          <a:spLocks noChangeArrowheads="1"/>
        </xdr:cNvSpPr>
      </xdr:nvSpPr>
      <xdr:spPr>
        <a:xfrm>
          <a:off x="4200525" y="323850"/>
          <a:ext cx="22479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Enter data in the green cells. 
2. View results on the Quick Answers tab below.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10</xdr:col>
      <xdr:colOff>400050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238125" y="171450"/>
        <a:ext cx="5886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9525</xdr:rowOff>
    </xdr:from>
    <xdr:to>
      <xdr:col>10</xdr:col>
      <xdr:colOff>400050</xdr:colOff>
      <xdr:row>47</xdr:row>
      <xdr:rowOff>104775</xdr:rowOff>
    </xdr:to>
    <xdr:graphicFrame>
      <xdr:nvGraphicFramePr>
        <xdr:cNvPr id="2" name="Chart 2"/>
        <xdr:cNvGraphicFramePr/>
      </xdr:nvGraphicFramePr>
      <xdr:xfrm>
        <a:off x="238125" y="4057650"/>
        <a:ext cx="588645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400050</xdr:colOff>
      <xdr:row>71</xdr:row>
      <xdr:rowOff>95250</xdr:rowOff>
    </xdr:to>
    <xdr:graphicFrame>
      <xdr:nvGraphicFramePr>
        <xdr:cNvPr id="3" name="Chart 3"/>
        <xdr:cNvGraphicFramePr/>
      </xdr:nvGraphicFramePr>
      <xdr:xfrm>
        <a:off x="238125" y="7934325"/>
        <a:ext cx="588645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hackney@egltd.com" TargetMode="External" /><Relationship Id="rId2" Type="http://schemas.openxmlformats.org/officeDocument/2006/relationships/hyperlink" Target="http://www.hackneys.com/travel" TargetMode="External" /><Relationship Id="rId3" Type="http://schemas.openxmlformats.org/officeDocument/2006/relationships/hyperlink" Target="http://www.hackneys.com/ip/IPsurveyform.htm" TargetMode="External" /><Relationship Id="rId4" Type="http://schemas.openxmlformats.org/officeDocument/2006/relationships/hyperlink" Target="http://www.hackneys.com/ip/IPsurveyresults.htm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ackneys.com/ip/tco.xl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3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44.421875" style="0" bestFit="1" customWidth="1"/>
    <col min="2" max="2" width="15.140625" style="0" customWidth="1"/>
    <col min="3" max="3" width="3.57421875" style="0" customWidth="1"/>
    <col min="4" max="4" width="15.00390625" style="0" customWidth="1"/>
    <col min="5" max="5" width="3.8515625" style="0" customWidth="1"/>
    <col min="6" max="6" width="14.7109375" style="0" customWidth="1"/>
  </cols>
  <sheetData>
    <row r="1" spans="1:6" ht="18">
      <c r="A1" s="117" t="s">
        <v>238</v>
      </c>
      <c r="B1" s="118"/>
      <c r="C1" s="118"/>
      <c r="D1" s="118"/>
      <c r="E1" s="118"/>
      <c r="F1" s="119"/>
    </row>
    <row r="2" ht="7.5" customHeight="1">
      <c r="A2" s="41"/>
    </row>
    <row r="3" spans="1:2" ht="14.25">
      <c r="A3" s="72" t="s">
        <v>131</v>
      </c>
      <c r="B3" s="59"/>
    </row>
    <row r="4" spans="1:2" ht="14.25">
      <c r="A4" s="72" t="s">
        <v>132</v>
      </c>
      <c r="B4" s="66"/>
    </row>
    <row r="5" ht="14.25">
      <c r="A5" s="72"/>
    </row>
    <row r="6" ht="6" customHeight="1"/>
    <row r="7" spans="2:6" ht="31.5">
      <c r="B7" s="68" t="s">
        <v>73</v>
      </c>
      <c r="D7" s="68" t="s">
        <v>89</v>
      </c>
      <c r="F7" s="68" t="s">
        <v>90</v>
      </c>
    </row>
    <row r="8" ht="15">
      <c r="A8" s="3" t="s">
        <v>0</v>
      </c>
    </row>
    <row r="9" spans="1:6" ht="12.75">
      <c r="A9" s="2" t="s">
        <v>7</v>
      </c>
      <c r="B9" s="79">
        <v>0</v>
      </c>
      <c r="D9" s="79">
        <v>0</v>
      </c>
      <c r="F9" s="79">
        <v>0</v>
      </c>
    </row>
    <row r="10" spans="1:6" ht="12.75">
      <c r="A10" t="s">
        <v>8</v>
      </c>
      <c r="B10" s="69">
        <v>0</v>
      </c>
      <c r="D10" s="69">
        <v>0</v>
      </c>
      <c r="F10" s="69">
        <v>0</v>
      </c>
    </row>
    <row r="11" spans="1:6" ht="12.75">
      <c r="A11" t="s">
        <v>9</v>
      </c>
      <c r="B11" s="69">
        <v>0</v>
      </c>
      <c r="D11" s="69">
        <v>0</v>
      </c>
      <c r="F11" s="69">
        <v>0</v>
      </c>
    </row>
    <row r="12" spans="1:6" ht="12.75">
      <c r="A12" t="s">
        <v>10</v>
      </c>
      <c r="B12" s="70">
        <v>0</v>
      </c>
      <c r="D12" s="70">
        <v>0</v>
      </c>
      <c r="F12" s="70">
        <v>0</v>
      </c>
    </row>
    <row r="13" spans="1:6" ht="12.75">
      <c r="A13" s="1" t="s">
        <v>183</v>
      </c>
      <c r="B13" s="93">
        <f>SUM(B9:B12)</f>
        <v>0</v>
      </c>
      <c r="D13" s="93">
        <f>SUM(D9:D12)</f>
        <v>0</v>
      </c>
      <c r="F13" s="93">
        <f>SUM(F9:F12)</f>
        <v>0</v>
      </c>
    </row>
    <row r="14" spans="1:6" ht="12.75">
      <c r="A14" t="s">
        <v>3</v>
      </c>
      <c r="B14" s="69">
        <v>0</v>
      </c>
      <c r="D14" s="69">
        <v>0</v>
      </c>
      <c r="F14" s="69">
        <v>0</v>
      </c>
    </row>
    <row r="15" spans="1:6" ht="12.75">
      <c r="A15" s="1" t="s">
        <v>5</v>
      </c>
      <c r="B15" s="55"/>
      <c r="D15" s="55"/>
      <c r="F15" s="55"/>
    </row>
    <row r="16" spans="1:6" ht="12.75">
      <c r="A16" t="s">
        <v>4</v>
      </c>
      <c r="B16" s="69">
        <v>0</v>
      </c>
      <c r="D16" s="69">
        <v>0</v>
      </c>
      <c r="F16" s="69">
        <v>0</v>
      </c>
    </row>
    <row r="17" spans="1:6" ht="12.75">
      <c r="A17" s="1" t="s">
        <v>6</v>
      </c>
      <c r="B17" s="55"/>
      <c r="D17" s="55"/>
      <c r="F17" s="55"/>
    </row>
    <row r="18" spans="1:6" ht="12.75">
      <c r="A18" t="s">
        <v>75</v>
      </c>
      <c r="B18" s="69">
        <v>0</v>
      </c>
      <c r="D18" s="69">
        <v>0</v>
      </c>
      <c r="F18" s="69">
        <v>0</v>
      </c>
    </row>
    <row r="19" spans="1:6" ht="12.75">
      <c r="A19" t="s">
        <v>11</v>
      </c>
      <c r="B19" s="69">
        <v>0</v>
      </c>
      <c r="D19" s="69">
        <v>0</v>
      </c>
      <c r="F19" s="69">
        <v>0</v>
      </c>
    </row>
    <row r="20" spans="1:6" ht="12.75">
      <c r="A20" t="s">
        <v>12</v>
      </c>
      <c r="B20" s="69">
        <v>0</v>
      </c>
      <c r="D20" s="69">
        <v>0</v>
      </c>
      <c r="F20" s="69">
        <v>0</v>
      </c>
    </row>
    <row r="21" spans="1:6" ht="12.75">
      <c r="A21" t="s">
        <v>13</v>
      </c>
      <c r="B21" s="69">
        <v>0</v>
      </c>
      <c r="D21" s="69">
        <v>0</v>
      </c>
      <c r="F21" s="69">
        <v>0</v>
      </c>
    </row>
    <row r="22" spans="1:6" ht="12.75">
      <c r="A22" t="s">
        <v>14</v>
      </c>
      <c r="B22" s="69">
        <v>0</v>
      </c>
      <c r="D22" s="69">
        <v>0</v>
      </c>
      <c r="F22" s="69">
        <v>0</v>
      </c>
    </row>
    <row r="23" spans="1:6" ht="12.75">
      <c r="A23" t="s">
        <v>15</v>
      </c>
      <c r="B23" s="69">
        <v>0</v>
      </c>
      <c r="D23" s="69">
        <v>0</v>
      </c>
      <c r="F23" s="69">
        <v>0</v>
      </c>
    </row>
    <row r="24" spans="1:6" ht="12.75">
      <c r="A24" t="s">
        <v>16</v>
      </c>
      <c r="B24" s="69">
        <v>0</v>
      </c>
      <c r="D24" s="69">
        <v>0</v>
      </c>
      <c r="F24" s="69">
        <v>0</v>
      </c>
    </row>
    <row r="25" spans="1:6" ht="12.75">
      <c r="A25" t="s">
        <v>77</v>
      </c>
      <c r="B25" s="69">
        <v>0</v>
      </c>
      <c r="D25" s="69">
        <v>0</v>
      </c>
      <c r="F25" s="69">
        <v>0</v>
      </c>
    </row>
    <row r="26" spans="1:6" ht="12.75">
      <c r="A26" t="s">
        <v>145</v>
      </c>
      <c r="B26" s="69">
        <v>0</v>
      </c>
      <c r="D26" s="69">
        <v>0</v>
      </c>
      <c r="F26" s="69">
        <v>0</v>
      </c>
    </row>
    <row r="27" spans="1:6" ht="12.75">
      <c r="A27" t="s">
        <v>23</v>
      </c>
      <c r="B27" s="69">
        <v>0</v>
      </c>
      <c r="D27" s="69">
        <v>0</v>
      </c>
      <c r="F27" s="69">
        <v>0</v>
      </c>
    </row>
    <row r="28" spans="1:6" ht="12.75">
      <c r="A28" s="91"/>
      <c r="B28" s="69">
        <v>0</v>
      </c>
      <c r="D28" s="69">
        <v>0</v>
      </c>
      <c r="F28" s="69">
        <v>0</v>
      </c>
    </row>
    <row r="29" spans="1:6" ht="12.75">
      <c r="A29" s="92"/>
      <c r="B29" s="70">
        <v>0</v>
      </c>
      <c r="D29" s="70">
        <v>0</v>
      </c>
      <c r="F29" s="70">
        <v>0</v>
      </c>
    </row>
    <row r="30" spans="1:6" ht="12.75">
      <c r="A30" s="1" t="s">
        <v>184</v>
      </c>
      <c r="B30" s="93">
        <f>SUM(B14:B29)</f>
        <v>0</v>
      </c>
      <c r="D30" s="93">
        <f>SUM(D14:D29)</f>
        <v>0</v>
      </c>
      <c r="F30" s="93">
        <f>SUM(F14:F29)</f>
        <v>0</v>
      </c>
    </row>
    <row r="31" spans="1:6" ht="12.75">
      <c r="A31" s="1" t="s">
        <v>185</v>
      </c>
      <c r="B31" s="57">
        <f>B13+B30</f>
        <v>0</v>
      </c>
      <c r="D31" s="57">
        <f>D13+D30</f>
        <v>0</v>
      </c>
      <c r="F31" s="57">
        <f>F13+F30</f>
        <v>0</v>
      </c>
    </row>
    <row r="32" spans="1:6" ht="12.75">
      <c r="A32" t="s">
        <v>17</v>
      </c>
      <c r="B32" s="71">
        <v>0</v>
      </c>
      <c r="D32" s="71">
        <v>0</v>
      </c>
      <c r="F32" s="71">
        <v>0</v>
      </c>
    </row>
    <row r="33" spans="1:6" ht="12.75">
      <c r="A33" t="s">
        <v>103</v>
      </c>
      <c r="B33" s="58">
        <f>IF(B32=0,0,B31*B32)</f>
        <v>0</v>
      </c>
      <c r="D33" s="58">
        <f>IF(D32=0,0,D31*D32)</f>
        <v>0</v>
      </c>
      <c r="F33" s="58">
        <f>IF(F32=0,0,F31*F32)</f>
        <v>0</v>
      </c>
    </row>
    <row r="34" spans="1:6" ht="12.75">
      <c r="A34" s="2" t="s">
        <v>152</v>
      </c>
      <c r="B34" s="61">
        <f>B31+B33</f>
        <v>0</v>
      </c>
      <c r="D34" s="61">
        <f>D31+D33</f>
        <v>0</v>
      </c>
      <c r="F34" s="61">
        <f>F31+F33</f>
        <v>0</v>
      </c>
    </row>
    <row r="37" ht="15">
      <c r="A37" s="3" t="s">
        <v>113</v>
      </c>
    </row>
    <row r="38" spans="1:6" ht="12.75">
      <c r="A38" t="s">
        <v>76</v>
      </c>
      <c r="B38" s="71">
        <v>0</v>
      </c>
      <c r="D38" s="71">
        <v>0</v>
      </c>
      <c r="F38" s="71">
        <v>0</v>
      </c>
    </row>
    <row r="39" spans="1:6" ht="12.75">
      <c r="A39" t="s">
        <v>182</v>
      </c>
      <c r="B39" s="71">
        <v>1</v>
      </c>
      <c r="D39" s="71">
        <v>1</v>
      </c>
      <c r="F39" s="71">
        <v>1</v>
      </c>
    </row>
    <row r="40" spans="1:6" ht="12.75">
      <c r="A40" t="s">
        <v>19</v>
      </c>
      <c r="B40" s="71">
        <v>0</v>
      </c>
      <c r="D40" s="71">
        <v>0</v>
      </c>
      <c r="F40" s="71">
        <v>0</v>
      </c>
    </row>
    <row r="41" spans="1:6" ht="12.75">
      <c r="A41" t="s">
        <v>180</v>
      </c>
      <c r="B41" s="94">
        <v>0</v>
      </c>
      <c r="D41" s="94">
        <v>0</v>
      </c>
      <c r="F41" s="94">
        <v>0</v>
      </c>
    </row>
    <row r="42" spans="1:6" ht="12.75">
      <c r="A42" t="s">
        <v>18</v>
      </c>
      <c r="B42" s="69">
        <v>0</v>
      </c>
      <c r="D42" s="69">
        <v>0</v>
      </c>
      <c r="F42" s="69">
        <v>0</v>
      </c>
    </row>
    <row r="43" spans="2:6" ht="12.75">
      <c r="B43" s="42"/>
      <c r="D43" s="42"/>
      <c r="F43" s="42"/>
    </row>
    <row r="44" spans="1:6" ht="12.75">
      <c r="A44" t="str">
        <f>A34</f>
        <v>Total Asset Acquisition Cost</v>
      </c>
      <c r="B44" s="60">
        <f>B34</f>
        <v>0</v>
      </c>
      <c r="C44" s="43"/>
      <c r="D44" s="60">
        <f>D34</f>
        <v>0</v>
      </c>
      <c r="F44" s="60">
        <f>F34</f>
        <v>0</v>
      </c>
    </row>
    <row r="45" spans="1:6" ht="12.75">
      <c r="A45" t="s">
        <v>79</v>
      </c>
      <c r="B45" s="60">
        <f>B42</f>
        <v>0</v>
      </c>
      <c r="C45" s="43"/>
      <c r="D45" s="60">
        <f>D42</f>
        <v>0</v>
      </c>
      <c r="F45" s="60">
        <f>F42</f>
        <v>0</v>
      </c>
    </row>
    <row r="46" spans="1:6" ht="12.75">
      <c r="A46" t="s">
        <v>78</v>
      </c>
      <c r="B46" s="60">
        <f>B40*B44</f>
        <v>0</v>
      </c>
      <c r="C46" s="43"/>
      <c r="D46" s="60">
        <f>D40*D44</f>
        <v>0</v>
      </c>
      <c r="F46" s="60">
        <f>F40*F44</f>
        <v>0</v>
      </c>
    </row>
    <row r="47" spans="1:6" ht="12.75">
      <c r="A47" t="s">
        <v>125</v>
      </c>
      <c r="B47" s="70">
        <v>0</v>
      </c>
      <c r="C47" s="43"/>
      <c r="D47" s="70">
        <v>0</v>
      </c>
      <c r="F47" s="70">
        <v>0</v>
      </c>
    </row>
    <row r="48" spans="1:6" ht="12.75">
      <c r="A48" s="1" t="s">
        <v>186</v>
      </c>
      <c r="B48" s="60">
        <f>SUM(B44:B47)</f>
        <v>0</v>
      </c>
      <c r="C48" s="43"/>
      <c r="D48" s="60">
        <f>SUM(D44:D47)</f>
        <v>0</v>
      </c>
      <c r="F48" s="60">
        <f>SUM(F44:F47)</f>
        <v>0</v>
      </c>
    </row>
    <row r="49" spans="1:6" ht="12.75">
      <c r="A49" t="s">
        <v>80</v>
      </c>
      <c r="B49" s="58">
        <f>-1*(B44*B39)</f>
        <v>0</v>
      </c>
      <c r="C49" s="43"/>
      <c r="D49" s="58">
        <f>-1*(D44*D39)</f>
        <v>0</v>
      </c>
      <c r="F49" s="58">
        <f>-1*(F44*F39)</f>
        <v>0</v>
      </c>
    </row>
    <row r="50" spans="1:6" ht="12.75">
      <c r="A50" s="2" t="s">
        <v>147</v>
      </c>
      <c r="B50" s="61">
        <f>SUM(B48:B49)</f>
        <v>0</v>
      </c>
      <c r="C50" s="43"/>
      <c r="D50" s="61">
        <f>SUM(D48:D49)</f>
        <v>0</v>
      </c>
      <c r="F50" s="61">
        <f>SUM(F48:F49)</f>
        <v>0</v>
      </c>
    </row>
    <row r="51" spans="2:6" ht="12.75">
      <c r="B51" s="51"/>
      <c r="C51" s="43"/>
      <c r="D51" s="51"/>
      <c r="F51" s="51"/>
    </row>
    <row r="52" spans="1:6" ht="12.75">
      <c r="A52" s="2" t="s">
        <v>109</v>
      </c>
      <c r="B52" s="51"/>
      <c r="C52" s="43"/>
      <c r="D52" s="51"/>
      <c r="F52" s="51"/>
    </row>
    <row r="53" spans="1:6" ht="12.75">
      <c r="A53" t="s">
        <v>79</v>
      </c>
      <c r="B53" s="60">
        <f>B45</f>
        <v>0</v>
      </c>
      <c r="C53" s="43"/>
      <c r="D53" s="60">
        <f>D45</f>
        <v>0</v>
      </c>
      <c r="F53" s="60">
        <f>F45</f>
        <v>0</v>
      </c>
    </row>
    <row r="54" spans="1:6" ht="12.75">
      <c r="A54" t="s">
        <v>78</v>
      </c>
      <c r="B54" s="60">
        <f>B46</f>
        <v>0</v>
      </c>
      <c r="C54" s="43"/>
      <c r="D54" s="60">
        <f>D46</f>
        <v>0</v>
      </c>
      <c r="F54" s="60">
        <f>F46</f>
        <v>0</v>
      </c>
    </row>
    <row r="55" spans="1:6" ht="12.75">
      <c r="A55" t="str">
        <f>A47</f>
        <v>Miscellaneous Closing Costs</v>
      </c>
      <c r="B55" s="60">
        <f>B47</f>
        <v>0</v>
      </c>
      <c r="C55" s="43"/>
      <c r="D55" s="60">
        <f>D47</f>
        <v>0</v>
      </c>
      <c r="F55" s="60">
        <f>F47</f>
        <v>0</v>
      </c>
    </row>
    <row r="56" spans="1:6" ht="12.75">
      <c r="A56" t="s">
        <v>110</v>
      </c>
      <c r="B56" s="58">
        <f>B49*-1</f>
        <v>0</v>
      </c>
      <c r="C56" s="43"/>
      <c r="D56" s="58">
        <f>D49*-1</f>
        <v>0</v>
      </c>
      <c r="F56" s="58">
        <f>F49*-1</f>
        <v>0</v>
      </c>
    </row>
    <row r="57" spans="1:6" ht="12.75">
      <c r="A57" s="2" t="s">
        <v>111</v>
      </c>
      <c r="B57" s="61">
        <f>SUM(B53:B56)</f>
        <v>0</v>
      </c>
      <c r="C57" s="43"/>
      <c r="D57" s="61">
        <f>SUM(D53:D56)</f>
        <v>0</v>
      </c>
      <c r="F57" s="61">
        <f>SUM(F53:F56)</f>
        <v>0</v>
      </c>
    </row>
    <row r="58" spans="2:6" ht="12.75">
      <c r="B58" s="55"/>
      <c r="D58" s="55"/>
      <c r="F58" s="55"/>
    </row>
    <row r="59" spans="1:6" ht="12.75">
      <c r="A59" s="2" t="s">
        <v>112</v>
      </c>
      <c r="B59" s="55"/>
      <c r="D59" s="55"/>
      <c r="F59" s="55"/>
    </row>
    <row r="60" spans="1:6" ht="12.75">
      <c r="A60" s="4" t="s">
        <v>31</v>
      </c>
      <c r="B60" s="60">
        <f>IF(B39=1,0,'Asset One Amortization'!$J5)</f>
        <v>0</v>
      </c>
      <c r="D60" s="60">
        <f>IF(D$39=1,0,'Asset Two Amortization'!$J5)</f>
        <v>0</v>
      </c>
      <c r="F60" s="60">
        <f>IF(F$39=1,0,'Asset Three Amortization'!$J5)</f>
        <v>0</v>
      </c>
    </row>
    <row r="61" spans="1:6" ht="12.75">
      <c r="A61" s="53" t="s">
        <v>172</v>
      </c>
      <c r="B61" s="62">
        <f>IF(B$39=1,0,'Asset One Amortization'!$J6)</f>
        <v>0</v>
      </c>
      <c r="D61" s="62">
        <f>IF(D$39=1,0,'Asset Two Amortization'!$J6)</f>
        <v>0</v>
      </c>
      <c r="F61" s="62">
        <f>IF(F$39=1,0,'Asset Three Amortization'!$J6)</f>
        <v>0</v>
      </c>
    </row>
    <row r="62" spans="1:6" ht="12.75">
      <c r="A62" s="4" t="s">
        <v>35</v>
      </c>
      <c r="B62" s="63">
        <f>IF(B$39=1,0,'Asset One Amortization'!$J7)</f>
        <v>0</v>
      </c>
      <c r="D62" s="60">
        <f>IF(D$39=1,0,'Asset Two Amortization'!$J7)</f>
        <v>0</v>
      </c>
      <c r="F62" s="60">
        <f>IF(F$39=1,0,'Asset Three Amortization'!$J7)</f>
        <v>0</v>
      </c>
    </row>
    <row r="63" spans="1:6" ht="12.75">
      <c r="A63" s="4" t="s">
        <v>96</v>
      </c>
      <c r="B63" s="63">
        <f>IF(B$39=1,0,'Asset One Amortization'!$J8)</f>
        <v>0</v>
      </c>
      <c r="D63" s="60">
        <f>IF(D$39=1,0,'Asset Two Amortization'!$J8)</f>
        <v>0</v>
      </c>
      <c r="F63" s="60">
        <f>IF(F$39=1,0,'Asset Three Amortization'!$J8)</f>
        <v>0</v>
      </c>
    </row>
    <row r="64" spans="1:6" ht="12.75">
      <c r="A64" s="4" t="s">
        <v>174</v>
      </c>
      <c r="B64" s="63">
        <f>IF(B$39=1,0,'Asset One Amortization'!$J9)</f>
        <v>0</v>
      </c>
      <c r="D64" s="60">
        <f>IF(D$39=1,0,'Asset Two Amortization'!$J9)</f>
        <v>0</v>
      </c>
      <c r="F64" s="60">
        <f>IF(F$39=1,0,'Asset Three Amortization'!$J9)</f>
        <v>0</v>
      </c>
    </row>
    <row r="65" spans="1:6" ht="12.75">
      <c r="A65" s="4"/>
      <c r="B65" s="55"/>
      <c r="D65" s="55"/>
      <c r="F65" s="55"/>
    </row>
    <row r="66" spans="1:6" ht="12.75">
      <c r="A66" s="78" t="s">
        <v>146</v>
      </c>
      <c r="B66" s="60">
        <f>IF(B39=1,0,LOOKUP(B$71,'Asset One Amortization'!$C$30:$C$59,'Asset One Amortization'!$I$30:$I$59))</f>
        <v>0</v>
      </c>
      <c r="D66" s="60">
        <f>IF(D39=1,0,LOOKUP(D$71,'Asset Two Amortization'!$C$30:$C$59,'Asset Two Amortization'!$I$30:$I$59))</f>
        <v>0</v>
      </c>
      <c r="F66" s="60">
        <f>IF(F39=1,0,LOOKUP(F$71,'Asset Three Amortization'!$C$30:$C$59,'Asset Three Amortization'!$I$30:$I$59))</f>
        <v>0</v>
      </c>
    </row>
    <row r="67" spans="1:6" ht="12.75">
      <c r="A67" s="53" t="s">
        <v>173</v>
      </c>
      <c r="B67" s="62">
        <f>IF(B39=1,0,LOOKUP(B$71,'Asset One Amortization'!$C$30:$C$59,'Asset One Amortization'!$K$30:$K$59))</f>
        <v>0</v>
      </c>
      <c r="D67" s="62">
        <f>IF(D39=1,0,LOOKUP(D$71,'Asset Two Amortization'!$C$30:$C$59,'Asset Two Amortization'!$K$30:$K$59))</f>
        <v>0</v>
      </c>
      <c r="F67" s="62">
        <f>IF(F39=1,0,LOOKUP(F$71,'Asset Three Amortization'!$C$30:$C$59,'Asset Three Amortization'!$K$30:$K$59))</f>
        <v>0</v>
      </c>
    </row>
    <row r="70" ht="15">
      <c r="A70" s="3" t="s">
        <v>1</v>
      </c>
    </row>
    <row r="71" spans="1:6" ht="12.75">
      <c r="A71" t="s">
        <v>181</v>
      </c>
      <c r="B71" s="110">
        <v>5</v>
      </c>
      <c r="D71" s="110">
        <v>5</v>
      </c>
      <c r="F71" s="110">
        <v>5</v>
      </c>
    </row>
    <row r="72" spans="1:6" ht="12.75">
      <c r="A72" t="s">
        <v>74</v>
      </c>
      <c r="B72" s="71">
        <v>0.035</v>
      </c>
      <c r="D72" s="71">
        <v>0.035</v>
      </c>
      <c r="F72" s="71">
        <v>0.035</v>
      </c>
    </row>
    <row r="73" spans="1:6" ht="12.75">
      <c r="A73" t="s">
        <v>217</v>
      </c>
      <c r="B73" s="110">
        <v>0</v>
      </c>
      <c r="D73" s="110">
        <v>0</v>
      </c>
      <c r="F73" s="110">
        <v>0</v>
      </c>
    </row>
    <row r="74" spans="1:6" ht="12.75">
      <c r="A74" t="s">
        <v>216</v>
      </c>
      <c r="B74" s="110">
        <v>0</v>
      </c>
      <c r="D74" s="110">
        <v>0</v>
      </c>
      <c r="F74" s="110">
        <v>0</v>
      </c>
    </row>
    <row r="76" spans="1:6" ht="12.75">
      <c r="A76" s="2" t="s">
        <v>202</v>
      </c>
      <c r="B76" s="44"/>
      <c r="D76" s="44"/>
      <c r="F76" s="44"/>
    </row>
    <row r="77" spans="1:6" ht="12.75">
      <c r="A77" t="s">
        <v>195</v>
      </c>
      <c r="B77" s="69">
        <v>0</v>
      </c>
      <c r="D77" s="69">
        <v>0</v>
      </c>
      <c r="F77" s="69">
        <v>0</v>
      </c>
    </row>
    <row r="78" spans="1:6" ht="12.75">
      <c r="A78" t="s">
        <v>102</v>
      </c>
      <c r="B78" s="69">
        <v>0</v>
      </c>
      <c r="D78" s="69">
        <v>0</v>
      </c>
      <c r="F78" s="69">
        <v>0</v>
      </c>
    </row>
    <row r="79" spans="1:6" ht="12.75">
      <c r="A79" t="s">
        <v>81</v>
      </c>
      <c r="B79" s="69">
        <v>0</v>
      </c>
      <c r="D79" s="69">
        <v>0</v>
      </c>
      <c r="F79" s="69">
        <v>0</v>
      </c>
    </row>
    <row r="80" spans="1:6" ht="12.75">
      <c r="A80" t="s">
        <v>82</v>
      </c>
      <c r="B80" s="69">
        <v>0</v>
      </c>
      <c r="D80" s="69">
        <v>0</v>
      </c>
      <c r="F80" s="69">
        <v>0</v>
      </c>
    </row>
    <row r="81" spans="1:6" ht="12.75">
      <c r="A81" t="s">
        <v>83</v>
      </c>
      <c r="B81" s="69">
        <v>0</v>
      </c>
      <c r="D81" s="69">
        <v>0</v>
      </c>
      <c r="F81" s="69">
        <v>0</v>
      </c>
    </row>
    <row r="82" spans="1:6" ht="12.75">
      <c r="A82" s="91" t="s">
        <v>237</v>
      </c>
      <c r="B82" s="69">
        <v>0</v>
      </c>
      <c r="D82" s="69">
        <v>0</v>
      </c>
      <c r="F82" s="69">
        <v>0</v>
      </c>
    </row>
    <row r="83" spans="1:6" ht="12.75">
      <c r="A83" s="91" t="s">
        <v>237</v>
      </c>
      <c r="B83" s="69">
        <v>0</v>
      </c>
      <c r="C83" s="111"/>
      <c r="D83" s="69">
        <v>0</v>
      </c>
      <c r="E83" s="111"/>
      <c r="F83" s="69">
        <v>0</v>
      </c>
    </row>
    <row r="84" spans="1:6" ht="12.75">
      <c r="A84" t="s">
        <v>144</v>
      </c>
      <c r="B84" s="70">
        <v>0</v>
      </c>
      <c r="D84" s="70">
        <v>0</v>
      </c>
      <c r="F84" s="70">
        <v>0</v>
      </c>
    </row>
    <row r="85" spans="1:6" ht="12.75">
      <c r="A85" s="2" t="s">
        <v>201</v>
      </c>
      <c r="B85" s="61">
        <f>SUM(B77:B84)</f>
        <v>0</v>
      </c>
      <c r="D85" s="61">
        <f>SUM(D77:D84)</f>
        <v>0</v>
      </c>
      <c r="F85" s="61">
        <f>SUM(F77:F84)</f>
        <v>0</v>
      </c>
    </row>
    <row r="86" ht="12.75">
      <c r="A86" s="2"/>
    </row>
    <row r="87" ht="12.75">
      <c r="A87" s="2" t="s">
        <v>203</v>
      </c>
    </row>
    <row r="88" spans="1:6" ht="12.75">
      <c r="A88" t="s">
        <v>197</v>
      </c>
      <c r="B88" s="69">
        <v>0</v>
      </c>
      <c r="D88" s="69">
        <v>0</v>
      </c>
      <c r="F88" s="69">
        <v>0</v>
      </c>
    </row>
    <row r="89" spans="1:6" ht="12.75">
      <c r="A89" t="s">
        <v>220</v>
      </c>
      <c r="B89" s="69">
        <v>0</v>
      </c>
      <c r="D89" s="69">
        <v>0</v>
      </c>
      <c r="F89" s="69">
        <v>0</v>
      </c>
    </row>
    <row r="90" spans="1:6" ht="12.75">
      <c r="A90" t="s">
        <v>221</v>
      </c>
      <c r="B90" s="69">
        <v>0</v>
      </c>
      <c r="D90" s="69">
        <v>0</v>
      </c>
      <c r="F90" s="69">
        <v>0</v>
      </c>
    </row>
    <row r="91" spans="1:6" ht="12.75">
      <c r="A91" t="s">
        <v>222</v>
      </c>
      <c r="B91" s="69">
        <v>0</v>
      </c>
      <c r="D91" s="69">
        <v>0</v>
      </c>
      <c r="F91" s="69">
        <v>0</v>
      </c>
    </row>
    <row r="92" spans="1:6" ht="12.75">
      <c r="A92" t="s">
        <v>223</v>
      </c>
      <c r="B92" s="69">
        <v>0</v>
      </c>
      <c r="D92" s="69">
        <v>0</v>
      </c>
      <c r="F92" s="69">
        <v>0</v>
      </c>
    </row>
    <row r="93" spans="1:6" ht="12.75">
      <c r="A93" t="s">
        <v>196</v>
      </c>
      <c r="B93" s="69">
        <v>0</v>
      </c>
      <c r="D93" s="69">
        <v>0</v>
      </c>
      <c r="F93" s="69">
        <v>0</v>
      </c>
    </row>
    <row r="94" spans="1:6" ht="12.75">
      <c r="A94" t="s">
        <v>233</v>
      </c>
      <c r="B94" s="69">
        <v>0</v>
      </c>
      <c r="D94" s="69">
        <v>0</v>
      </c>
      <c r="F94" s="69">
        <v>0</v>
      </c>
    </row>
    <row r="95" spans="1:6" ht="12.75">
      <c r="A95" s="91" t="s">
        <v>198</v>
      </c>
      <c r="B95" s="69">
        <v>0</v>
      </c>
      <c r="D95" s="69">
        <v>0</v>
      </c>
      <c r="F95" s="69">
        <v>0</v>
      </c>
    </row>
    <row r="96" spans="1:6" ht="12.75">
      <c r="A96" s="92" t="s">
        <v>198</v>
      </c>
      <c r="B96" s="69">
        <v>0</v>
      </c>
      <c r="D96" s="69">
        <v>0</v>
      </c>
      <c r="F96" s="69">
        <v>0</v>
      </c>
    </row>
    <row r="97" spans="1:6" ht="12.75">
      <c r="A97" t="s">
        <v>199</v>
      </c>
      <c r="B97" s="70">
        <v>0</v>
      </c>
      <c r="D97" s="70">
        <v>0</v>
      </c>
      <c r="F97" s="70">
        <v>0</v>
      </c>
    </row>
    <row r="98" spans="1:6" ht="12.75">
      <c r="A98" s="2" t="s">
        <v>200</v>
      </c>
      <c r="B98" s="61">
        <f>SUM(B88:B97)</f>
        <v>0</v>
      </c>
      <c r="D98" s="61">
        <f>SUM(D88:D97)</f>
        <v>0</v>
      </c>
      <c r="F98" s="61">
        <f>SUM(F88:F97)</f>
        <v>0</v>
      </c>
    </row>
    <row r="99" spans="2:6" ht="12.75">
      <c r="B99" s="55"/>
      <c r="D99" s="55"/>
      <c r="F99" s="55"/>
    </row>
    <row r="100" spans="1:6" ht="12.75">
      <c r="A100" s="2" t="s">
        <v>175</v>
      </c>
      <c r="B100" s="62">
        <f>LOOKUP(B71,'Asset One Amortization'!$C30:$C59,'Asset One Amortization'!$Q30:$Q59)</f>
        <v>0</v>
      </c>
      <c r="D100" s="62">
        <f>LOOKUP(D71,'Asset Two Amortization'!$C30:$C59,'Asset Two Amortization'!$Q30:$Q59)</f>
        <v>0</v>
      </c>
      <c r="F100" s="62">
        <f>LOOKUP(F71,'Asset Three Amortization'!$C30:$C59,'Asset Three Amortization'!$Q30:$Q59)</f>
        <v>0</v>
      </c>
    </row>
    <row r="101" ht="12.75">
      <c r="A101" t="s">
        <v>204</v>
      </c>
    </row>
    <row r="102" spans="1:6" ht="12.75">
      <c r="A102" s="96" t="s">
        <v>193</v>
      </c>
      <c r="B102" s="62">
        <f>(B100/B71)/12</f>
        <v>0</v>
      </c>
      <c r="D102" s="62">
        <f>(D100/D71)/12</f>
        <v>0</v>
      </c>
      <c r="F102" s="62">
        <f>(F100/F71)/12</f>
        <v>0</v>
      </c>
    </row>
    <row r="103" ht="12.75">
      <c r="A103" t="s">
        <v>204</v>
      </c>
    </row>
    <row r="105" ht="15">
      <c r="A105" s="3" t="s">
        <v>2</v>
      </c>
    </row>
    <row r="106" spans="1:6" ht="12.75">
      <c r="A106" t="s">
        <v>26</v>
      </c>
      <c r="B106" s="71">
        <v>0</v>
      </c>
      <c r="D106" s="71">
        <v>0</v>
      </c>
      <c r="F106" s="71">
        <v>0</v>
      </c>
    </row>
    <row r="107" spans="1:6" ht="12.75">
      <c r="A107" s="2" t="s">
        <v>148</v>
      </c>
      <c r="B107" s="79">
        <v>0</v>
      </c>
      <c r="D107" s="79">
        <v>0</v>
      </c>
      <c r="F107" s="79">
        <v>0</v>
      </c>
    </row>
    <row r="108" spans="2:6" ht="12.75">
      <c r="B108" s="55"/>
      <c r="D108" s="55"/>
      <c r="F108" s="55"/>
    </row>
    <row r="109" spans="1:6" ht="12.75">
      <c r="A109" t="s">
        <v>97</v>
      </c>
      <c r="B109" s="63">
        <f>B107*B106</f>
        <v>0</v>
      </c>
      <c r="D109" s="63">
        <f>D107*D106</f>
        <v>0</v>
      </c>
      <c r="F109" s="63">
        <f>F107*F106</f>
        <v>0</v>
      </c>
    </row>
    <row r="110" spans="1:6" ht="12.75">
      <c r="A110" t="s">
        <v>20</v>
      </c>
      <c r="B110" s="69">
        <v>0</v>
      </c>
      <c r="D110" s="69">
        <v>0</v>
      </c>
      <c r="F110" s="69">
        <v>0</v>
      </c>
    </row>
    <row r="111" spans="1:6" ht="12.75">
      <c r="A111" t="s">
        <v>21</v>
      </c>
      <c r="B111" s="69">
        <v>0</v>
      </c>
      <c r="D111" s="69">
        <v>0</v>
      </c>
      <c r="F111" s="69">
        <v>0</v>
      </c>
    </row>
    <row r="112" spans="1:6" ht="12.75">
      <c r="A112" t="s">
        <v>22</v>
      </c>
      <c r="B112" s="69">
        <v>0</v>
      </c>
      <c r="D112" s="69">
        <v>0</v>
      </c>
      <c r="F112" s="69">
        <v>0</v>
      </c>
    </row>
    <row r="113" spans="1:6" ht="12.75">
      <c r="A113" t="s">
        <v>12</v>
      </c>
      <c r="B113" s="69">
        <v>0</v>
      </c>
      <c r="D113" s="69">
        <v>0</v>
      </c>
      <c r="F113" s="69">
        <v>0</v>
      </c>
    </row>
    <row r="114" spans="1:6" ht="12.75">
      <c r="A114" t="s">
        <v>23</v>
      </c>
      <c r="B114" s="69">
        <v>0</v>
      </c>
      <c r="D114" s="69">
        <v>0</v>
      </c>
      <c r="F114" s="69">
        <v>0</v>
      </c>
    </row>
    <row r="115" spans="1:6" ht="12.75">
      <c r="A115" t="s">
        <v>24</v>
      </c>
      <c r="B115" s="69">
        <v>0</v>
      </c>
      <c r="D115" s="69">
        <v>0</v>
      </c>
      <c r="F115" s="69">
        <v>0</v>
      </c>
    </row>
    <row r="116" spans="1:6" ht="12.75">
      <c r="A116" t="s">
        <v>25</v>
      </c>
      <c r="B116" s="69">
        <v>0</v>
      </c>
      <c r="D116" s="69">
        <v>0</v>
      </c>
      <c r="F116" s="69">
        <v>0</v>
      </c>
    </row>
    <row r="117" spans="1:6" ht="12.75">
      <c r="A117" t="s">
        <v>27</v>
      </c>
      <c r="B117" s="69">
        <v>0</v>
      </c>
      <c r="D117" s="69">
        <v>0</v>
      </c>
      <c r="F117" s="69">
        <v>0</v>
      </c>
    </row>
    <row r="118" spans="1:6" ht="12.75">
      <c r="A118" s="91"/>
      <c r="B118" s="69">
        <v>0</v>
      </c>
      <c r="D118" s="69">
        <v>0</v>
      </c>
      <c r="F118" s="69">
        <v>0</v>
      </c>
    </row>
    <row r="119" spans="1:6" ht="12.75">
      <c r="A119" s="92"/>
      <c r="B119" s="69">
        <v>0</v>
      </c>
      <c r="D119" s="69">
        <v>0</v>
      </c>
      <c r="F119" s="69">
        <v>0</v>
      </c>
    </row>
    <row r="120" spans="1:6" ht="12.75">
      <c r="A120" t="s">
        <v>142</v>
      </c>
      <c r="B120" s="70">
        <v>0</v>
      </c>
      <c r="D120" s="70">
        <v>0</v>
      </c>
      <c r="F120" s="70">
        <v>0</v>
      </c>
    </row>
    <row r="121" spans="1:6" ht="12.75">
      <c r="A121" s="2" t="s">
        <v>126</v>
      </c>
      <c r="B121" s="116">
        <f>SUM(B109:B120)</f>
        <v>0</v>
      </c>
      <c r="D121" s="116">
        <f>SUM(D109:D120)</f>
        <v>0</v>
      </c>
      <c r="F121" s="116">
        <f>SUM(F109:F120)</f>
        <v>0</v>
      </c>
    </row>
    <row r="122" ht="12.75">
      <c r="A122" s="2"/>
    </row>
    <row r="123" spans="1:6" ht="12.75">
      <c r="A123" s="2" t="s">
        <v>245</v>
      </c>
      <c r="B123" s="115">
        <f>LOOKUP(B$71,'Asset One Amortization'!C$30:C$59,'Asset One Amortization'!AD$30:AD$59)+B109</f>
        <v>0</v>
      </c>
      <c r="D123" s="115">
        <f>LOOKUP(D$71,'Asset Two Amortization'!C$30:C$59,'Asset Two Amortization'!AD$30:AD$59)+D109</f>
        <v>0</v>
      </c>
      <c r="F123" s="115">
        <f>LOOKUP(F$71,'Asset Three Amortization'!C$30:C$59,'Asset Three Amortization'!AD$30:AD$59)+F109</f>
        <v>0</v>
      </c>
    </row>
    <row r="124" spans="1:6" ht="12.75">
      <c r="A124" t="s">
        <v>143</v>
      </c>
      <c r="B124" s="64">
        <f>IF(B39=1,0,LOOKUP(B71,'Asset One Amortization'!$C30:$C59,'Asset One Amortization'!$J30:$J59))</f>
        <v>0</v>
      </c>
      <c r="D124" s="64">
        <f>IF(D39=1,0,LOOKUP(D71,'Asset Two Amortization'!$C30:$C59,'Asset Two Amortization'!$J30:$J59))</f>
        <v>0</v>
      </c>
      <c r="F124" s="64">
        <f>IF(F39=1,0,LOOKUP(F71,'Asset Three Amortization'!$C30:$C59,'Asset Three Amortization'!$J30:$J59))</f>
        <v>0</v>
      </c>
    </row>
    <row r="125" spans="1:6" ht="12.75">
      <c r="A125" s="2" t="s">
        <v>88</v>
      </c>
      <c r="B125" s="61">
        <f>SUM(B123:B124)</f>
        <v>0</v>
      </c>
      <c r="D125" s="61">
        <f>SUM(D123:D124)</f>
        <v>0</v>
      </c>
      <c r="F125" s="61">
        <f>SUM(F123:F124)</f>
        <v>0</v>
      </c>
    </row>
    <row r="126" spans="2:6" ht="12.75">
      <c r="B126" s="51"/>
      <c r="D126" s="51"/>
      <c r="F126" s="51"/>
    </row>
    <row r="127" spans="1:6" ht="12.75">
      <c r="A127" s="84" t="s">
        <v>163</v>
      </c>
      <c r="B127" s="60">
        <f>B107</f>
        <v>0</v>
      </c>
      <c r="D127" s="60">
        <f>D107</f>
        <v>0</v>
      </c>
      <c r="F127" s="60">
        <f>F107</f>
        <v>0</v>
      </c>
    </row>
    <row r="128" spans="1:6" ht="12.75">
      <c r="A128" t="s">
        <v>164</v>
      </c>
      <c r="B128" s="60">
        <f>B109*-1</f>
        <v>0</v>
      </c>
      <c r="D128" s="60">
        <f>D109*-1</f>
        <v>0</v>
      </c>
      <c r="F128" s="60">
        <f>F109*-1</f>
        <v>0</v>
      </c>
    </row>
    <row r="129" spans="1:6" ht="12.75">
      <c r="A129" s="84" t="s">
        <v>246</v>
      </c>
      <c r="B129" s="64">
        <f>LOOKUP(B$71,'Asset One Amortization'!C$30:C$59,'Asset One Amortization'!AD$30:AD$59)*-1</f>
        <v>0</v>
      </c>
      <c r="D129" s="58">
        <f>LOOKUP(D$71,'Asset Two Amortization'!C$30:C$59,'Asset Two Amortization'!AD$30:AD$59)*-1</f>
        <v>0</v>
      </c>
      <c r="F129" s="58">
        <f>LOOKUP(F$71,'Asset Three Amortization'!C$30:C$59,'Asset Three Amortization'!AD$30:AD$59)*-1</f>
        <v>0</v>
      </c>
    </row>
    <row r="130" spans="1:6" ht="12.75">
      <c r="A130" s="2" t="s">
        <v>165</v>
      </c>
      <c r="B130" s="61">
        <f>SUM(B127:B129)</f>
        <v>0</v>
      </c>
      <c r="D130" s="61">
        <f>SUM(D127:D129)</f>
        <v>0</v>
      </c>
      <c r="F130" s="61">
        <f>SUM(F127:F129)</f>
        <v>0</v>
      </c>
    </row>
    <row r="131" spans="1:6" ht="12.75">
      <c r="A131" s="85" t="s">
        <v>167</v>
      </c>
      <c r="B131" s="64">
        <f>B124*-1</f>
        <v>0</v>
      </c>
      <c r="D131" s="64">
        <f>D124*-1</f>
        <v>0</v>
      </c>
      <c r="F131" s="64">
        <f>F124*-1</f>
        <v>0</v>
      </c>
    </row>
    <row r="132" spans="1:6" ht="12.75">
      <c r="A132" s="2" t="s">
        <v>166</v>
      </c>
      <c r="B132" s="61">
        <f>SUM(B130:B131)</f>
        <v>0</v>
      </c>
      <c r="D132" s="61">
        <f>SUM(D130:D131)</f>
        <v>0</v>
      </c>
      <c r="F132" s="61">
        <f>SUM(F130:F131)</f>
        <v>0</v>
      </c>
    </row>
    <row r="134" ht="15">
      <c r="A134" s="3" t="s">
        <v>85</v>
      </c>
    </row>
    <row r="135" ht="12.75">
      <c r="A135" s="2" t="s">
        <v>210</v>
      </c>
    </row>
    <row r="136" spans="1:6" ht="12.75">
      <c r="A136" t="s">
        <v>87</v>
      </c>
      <c r="B136" s="69">
        <v>0</v>
      </c>
      <c r="D136" s="69">
        <v>0</v>
      </c>
      <c r="F136" s="69">
        <v>0</v>
      </c>
    </row>
    <row r="137" spans="1:6" ht="12.75">
      <c r="A137" s="91"/>
      <c r="B137" s="69">
        <v>0</v>
      </c>
      <c r="D137" s="69">
        <v>0</v>
      </c>
      <c r="F137" s="69">
        <v>0</v>
      </c>
    </row>
    <row r="138" spans="1:6" ht="12.75">
      <c r="A138" s="92"/>
      <c r="B138" s="69">
        <v>0</v>
      </c>
      <c r="D138" s="69">
        <v>0</v>
      </c>
      <c r="F138" s="69">
        <v>0</v>
      </c>
    </row>
    <row r="139" spans="1:6" ht="12.75">
      <c r="A139" t="s">
        <v>86</v>
      </c>
      <c r="B139" s="69"/>
      <c r="D139" s="69"/>
      <c r="F139" s="69"/>
    </row>
    <row r="140" spans="1:6" ht="12.75">
      <c r="A140" s="2" t="s">
        <v>218</v>
      </c>
      <c r="B140" s="61">
        <f>SUM(B136:B139)</f>
        <v>0</v>
      </c>
      <c r="D140" s="61">
        <f>SUM(D136:D139)</f>
        <v>0</v>
      </c>
      <c r="F140" s="61">
        <f>SUM(F136:F139)</f>
        <v>0</v>
      </c>
    </row>
    <row r="141" ht="12.75">
      <c r="A141" s="2"/>
    </row>
    <row r="142" ht="12.75">
      <c r="A142" s="2" t="s">
        <v>211</v>
      </c>
    </row>
    <row r="143" spans="1:6" ht="12.75">
      <c r="A143" t="s">
        <v>228</v>
      </c>
      <c r="B143" s="69">
        <v>0</v>
      </c>
      <c r="D143" s="69">
        <v>0</v>
      </c>
      <c r="F143" s="69">
        <v>0</v>
      </c>
    </row>
    <row r="144" spans="1:6" ht="12.75">
      <c r="A144" t="s">
        <v>236</v>
      </c>
      <c r="B144" s="69">
        <v>0</v>
      </c>
      <c r="D144" s="69">
        <v>0</v>
      </c>
      <c r="F144" s="69">
        <v>0</v>
      </c>
    </row>
    <row r="145" spans="1:6" ht="12.75">
      <c r="A145" s="91"/>
      <c r="B145" s="69">
        <v>0</v>
      </c>
      <c r="D145" s="69">
        <v>0</v>
      </c>
      <c r="F145" s="69">
        <v>0</v>
      </c>
    </row>
    <row r="146" spans="1:6" ht="12.75">
      <c r="A146" s="92"/>
      <c r="B146" s="69">
        <v>0</v>
      </c>
      <c r="D146" s="69">
        <v>0</v>
      </c>
      <c r="F146" s="69">
        <v>0</v>
      </c>
    </row>
    <row r="147" spans="1:6" ht="12.75">
      <c r="A147" t="s">
        <v>212</v>
      </c>
      <c r="B147" s="70">
        <v>0</v>
      </c>
      <c r="D147" s="70">
        <v>0</v>
      </c>
      <c r="F147" s="70">
        <v>0</v>
      </c>
    </row>
    <row r="148" spans="1:6" ht="12.75">
      <c r="A148" s="2" t="s">
        <v>219</v>
      </c>
      <c r="B148" s="61">
        <f>SUM(B143:B147)</f>
        <v>0</v>
      </c>
      <c r="D148" s="61">
        <f>SUM(D143:D147)</f>
        <v>0</v>
      </c>
      <c r="F148" s="61">
        <f>SUM(F143:F147)</f>
        <v>0</v>
      </c>
    </row>
    <row r="149" ht="12.75">
      <c r="A149" s="2"/>
    </row>
    <row r="150" spans="1:6" ht="12.75">
      <c r="A150" s="2" t="s">
        <v>213</v>
      </c>
      <c r="B150" s="62">
        <f>LOOKUP(B71,'Asset One Amortization'!C30:C59,'Asset One Amortization'!$V30:$V59)</f>
        <v>0</v>
      </c>
      <c r="D150" s="62">
        <f>LOOKUP(D71,'Asset Two Amortization'!$C30:C59,'Asset Two Amortization'!$V30:$V59)</f>
        <v>0</v>
      </c>
      <c r="F150" s="62">
        <f>LOOKUP(F71,'Asset Three Amortization'!$C30:C59,'Asset Three Amortization'!$V30:$V59)</f>
        <v>0</v>
      </c>
    </row>
    <row r="151" ht="12.75">
      <c r="A151" t="s">
        <v>204</v>
      </c>
    </row>
    <row r="152" spans="1:6" ht="12.75">
      <c r="A152" s="96" t="s">
        <v>214</v>
      </c>
      <c r="B152" s="62">
        <f>(B150/B71)/12</f>
        <v>0</v>
      </c>
      <c r="D152" s="62">
        <f>(D150/D71)/12</f>
        <v>0</v>
      </c>
      <c r="F152" s="62">
        <f>(F150/F71)/12</f>
        <v>0</v>
      </c>
    </row>
    <row r="153" ht="12.75">
      <c r="A153" t="s">
        <v>204</v>
      </c>
    </row>
    <row r="155" spans="1:6" ht="12.75">
      <c r="A155" s="2" t="s">
        <v>124</v>
      </c>
      <c r="B155" s="62">
        <f>LOOKUP(B71,'Asset One Amortization'!$C30:$C59,'Asset One Amortization'!$V30:$V59)</f>
        <v>0</v>
      </c>
      <c r="D155" s="62">
        <f>LOOKUP(D71,'Asset Two Amortization'!$C30:$C59,'Asset Two Amortization'!$V30:$V59)</f>
        <v>0</v>
      </c>
      <c r="F155" s="62">
        <f>LOOKUP(F71,'Asset Three Amortization'!$C30:$C59,'Asset Three Amortization'!$V30:$V59)</f>
        <v>0</v>
      </c>
    </row>
    <row r="156" spans="1:6" ht="12.75">
      <c r="A156" t="s">
        <v>98</v>
      </c>
      <c r="B156" s="58">
        <f>B107-B109</f>
        <v>0</v>
      </c>
      <c r="D156" s="58">
        <f>D107-D109</f>
        <v>0</v>
      </c>
      <c r="F156" s="58">
        <f>F107-F109</f>
        <v>0</v>
      </c>
    </row>
    <row r="157" spans="1:6" ht="12.75">
      <c r="A157" s="2" t="s">
        <v>128</v>
      </c>
      <c r="B157" s="61">
        <f>SUM(B155:B156)</f>
        <v>0</v>
      </c>
      <c r="D157" s="61">
        <f>SUM(D155:D156)</f>
        <v>0</v>
      </c>
      <c r="F157" s="61">
        <f>SUM(F155:F156)</f>
        <v>0</v>
      </c>
    </row>
    <row r="158" spans="2:6" ht="12.75">
      <c r="B158" s="55"/>
      <c r="D158" s="55"/>
      <c r="F158" s="55"/>
    </row>
    <row r="159" spans="1:6" ht="15">
      <c r="A159" s="3" t="s">
        <v>84</v>
      </c>
      <c r="B159" s="55"/>
      <c r="D159" s="55"/>
      <c r="F159" s="55"/>
    </row>
    <row r="160" spans="1:6" ht="12.75">
      <c r="A160" t="s">
        <v>114</v>
      </c>
      <c r="B160" s="60">
        <f>B57*-1</f>
        <v>0</v>
      </c>
      <c r="D160" s="60">
        <f>D57*-1</f>
        <v>0</v>
      </c>
      <c r="F160" s="60">
        <f>F57*-1</f>
        <v>0</v>
      </c>
    </row>
    <row r="161" spans="1:6" ht="12.75">
      <c r="A161" t="s">
        <v>101</v>
      </c>
      <c r="B161" s="60">
        <f>B67*-1</f>
        <v>0</v>
      </c>
      <c r="D161" s="60">
        <f>D67*-1</f>
        <v>0</v>
      </c>
      <c r="F161" s="60">
        <f>F67*-1</f>
        <v>0</v>
      </c>
    </row>
    <row r="162" spans="1:6" ht="12.75">
      <c r="A162" t="s">
        <v>100</v>
      </c>
      <c r="B162" s="60">
        <f>B100*-1</f>
        <v>0</v>
      </c>
      <c r="D162" s="60">
        <f>D100*-1</f>
        <v>0</v>
      </c>
      <c r="F162" s="60">
        <f>F100*-1</f>
        <v>0</v>
      </c>
    </row>
    <row r="163" spans="1:6" ht="12.75">
      <c r="A163" t="s">
        <v>88</v>
      </c>
      <c r="B163" s="58">
        <f>B125*-1</f>
        <v>0</v>
      </c>
      <c r="D163" s="58">
        <f>D125*-1</f>
        <v>0</v>
      </c>
      <c r="F163" s="58">
        <f>F125*-1</f>
        <v>0</v>
      </c>
    </row>
    <row r="164" spans="1:6" ht="12.75">
      <c r="A164" s="2" t="s">
        <v>127</v>
      </c>
      <c r="B164" s="61">
        <f>SUM(B160:B163)</f>
        <v>0</v>
      </c>
      <c r="D164" s="61">
        <f>SUM(D160:D163)</f>
        <v>0</v>
      </c>
      <c r="F164" s="61">
        <f>SUM(F160:F163)</f>
        <v>0</v>
      </c>
    </row>
    <row r="165" spans="1:6" ht="12.75">
      <c r="A165" t="str">
        <f>A157</f>
        <v>Total Asset Utilization Period Inflows / Credits</v>
      </c>
      <c r="B165" s="58">
        <f>B157</f>
        <v>0</v>
      </c>
      <c r="D165" s="75">
        <f>D157</f>
        <v>0</v>
      </c>
      <c r="F165" s="75">
        <f>F157</f>
        <v>0</v>
      </c>
    </row>
    <row r="166" spans="1:6" ht="15.75" thickBot="1">
      <c r="A166" s="76" t="s">
        <v>84</v>
      </c>
      <c r="B166" s="77">
        <f>SUM(B164:B165)</f>
        <v>0</v>
      </c>
      <c r="D166" s="77">
        <f>SUM(D164:D165)</f>
        <v>0</v>
      </c>
      <c r="F166" s="77">
        <f>SUM(F164:F165)</f>
        <v>0</v>
      </c>
    </row>
    <row r="167" spans="2:6" ht="13.5" thickTop="1">
      <c r="B167" s="55"/>
      <c r="D167" s="55"/>
      <c r="F167" s="55"/>
    </row>
    <row r="168" spans="2:6" ht="12.75">
      <c r="B168" s="55"/>
      <c r="D168" s="55"/>
      <c r="F168" s="55"/>
    </row>
    <row r="169" spans="1:6" ht="12.75">
      <c r="A169" t="s">
        <v>104</v>
      </c>
      <c r="B169" s="75">
        <f>B166/B71</f>
        <v>0</v>
      </c>
      <c r="D169" s="75">
        <f>D166/D71</f>
        <v>0</v>
      </c>
      <c r="F169" s="75">
        <f>F166/F71</f>
        <v>0</v>
      </c>
    </row>
    <row r="170" spans="1:6" ht="15.75" thickBot="1">
      <c r="A170" s="76" t="s">
        <v>105</v>
      </c>
      <c r="B170" s="77">
        <f>B169/12</f>
        <v>0</v>
      </c>
      <c r="D170" s="77">
        <f>D169/12</f>
        <v>0</v>
      </c>
      <c r="F170" s="77">
        <f>F169/12</f>
        <v>0</v>
      </c>
    </row>
    <row r="171" spans="2:6" ht="13.5" thickTop="1">
      <c r="B171" s="55"/>
      <c r="D171" s="55"/>
      <c r="F171" s="55"/>
    </row>
    <row r="172" spans="1:6" ht="12.75">
      <c r="A172" s="2" t="s">
        <v>116</v>
      </c>
      <c r="B172" s="55"/>
      <c r="D172" s="55"/>
      <c r="F172" s="55"/>
    </row>
    <row r="173" spans="1:6" ht="12.75">
      <c r="A173" t="str">
        <f>A160</f>
        <v>Total Asset Acquision Closing Costs</v>
      </c>
      <c r="B173" s="60">
        <f>B160</f>
        <v>0</v>
      </c>
      <c r="D173" s="60">
        <f>D160</f>
        <v>0</v>
      </c>
      <c r="F173" s="60">
        <f>F160</f>
        <v>0</v>
      </c>
    </row>
    <row r="174" spans="1:6" ht="12.75">
      <c r="A174" t="s">
        <v>117</v>
      </c>
      <c r="B174" s="60">
        <f>(B$67/B$71)*-1</f>
        <v>0</v>
      </c>
      <c r="D174" s="60">
        <f>(D$67/D$71)*-1</f>
        <v>0</v>
      </c>
      <c r="F174" s="60">
        <f>(F$67/F$71)*-1</f>
        <v>0</v>
      </c>
    </row>
    <row r="175" spans="1:6" ht="12.75">
      <c r="A175" t="s">
        <v>179</v>
      </c>
      <c r="B175" s="58">
        <f>(B$100/B$71)*-1</f>
        <v>0</v>
      </c>
      <c r="D175" s="58">
        <f>(D$100/D$71)*-1</f>
        <v>0</v>
      </c>
      <c r="F175" s="58">
        <f>(F$100/F$71)*-1</f>
        <v>0</v>
      </c>
    </row>
    <row r="176" spans="1:6" ht="12.75">
      <c r="A176" s="2" t="s">
        <v>118</v>
      </c>
      <c r="B176" s="61">
        <f>SUM(B173:B175)</f>
        <v>0</v>
      </c>
      <c r="D176" s="61">
        <f>SUM(D173:D175)</f>
        <v>0</v>
      </c>
      <c r="F176" s="61">
        <f>SUM(F173:F175)</f>
        <v>0</v>
      </c>
    </row>
    <row r="177" spans="2:6" ht="12.75">
      <c r="B177" s="55"/>
      <c r="D177" s="55"/>
      <c r="F177" s="55"/>
    </row>
    <row r="178" spans="1:6" ht="12.75">
      <c r="A178" s="2" t="s">
        <v>123</v>
      </c>
      <c r="B178" s="55"/>
      <c r="D178" s="55"/>
      <c r="F178" s="55"/>
    </row>
    <row r="179" spans="1:6" ht="12.75">
      <c r="A179" t="s">
        <v>117</v>
      </c>
      <c r="B179" s="60">
        <f>(B$67/B$71)*-1</f>
        <v>0</v>
      </c>
      <c r="D179" s="60">
        <f>(D$67/D$71)*-1</f>
        <v>0</v>
      </c>
      <c r="F179" s="60">
        <f>(F$67/F$71)*-1</f>
        <v>0</v>
      </c>
    </row>
    <row r="180" spans="1:6" ht="12.75">
      <c r="A180" t="s">
        <v>179</v>
      </c>
      <c r="B180" s="58">
        <f>(B$100/B$71)*-1</f>
        <v>0</v>
      </c>
      <c r="D180" s="58">
        <f>(D$100/D$71)*-1</f>
        <v>0</v>
      </c>
      <c r="F180" s="58">
        <f>(F$100/F$71)*-1</f>
        <v>0</v>
      </c>
    </row>
    <row r="181" spans="1:6" ht="12.75">
      <c r="A181" s="2" t="s">
        <v>141</v>
      </c>
      <c r="B181" s="61">
        <f>SUM(B179:B180)</f>
        <v>0</v>
      </c>
      <c r="D181" s="61">
        <f>SUM(D179:D180)</f>
        <v>0</v>
      </c>
      <c r="F181" s="61">
        <f>SUM(F179:F180)</f>
        <v>0</v>
      </c>
    </row>
    <row r="182" spans="2:6" ht="12.75">
      <c r="B182" s="56"/>
      <c r="D182" s="56"/>
      <c r="F182" s="56"/>
    </row>
    <row r="183" spans="1:6" ht="12.75">
      <c r="A183" s="2" t="s">
        <v>119</v>
      </c>
      <c r="B183" s="56"/>
      <c r="D183" s="56"/>
      <c r="F183" s="56"/>
    </row>
    <row r="184" spans="1:6" ht="12.75">
      <c r="A184" t="s">
        <v>117</v>
      </c>
      <c r="B184" s="60">
        <f>(B$67/B$71)*-1</f>
        <v>0</v>
      </c>
      <c r="D184" s="60">
        <f>(D$67/D$71)*-1</f>
        <v>0</v>
      </c>
      <c r="F184" s="60">
        <f>(F$67/F$71)*-1</f>
        <v>0</v>
      </c>
    </row>
    <row r="185" spans="1:6" ht="12.75">
      <c r="A185" t="s">
        <v>179</v>
      </c>
      <c r="B185" s="60">
        <f>(B$100/B$71)*-1</f>
        <v>0</v>
      </c>
      <c r="D185" s="60">
        <f>(D$100/D$71)*-1</f>
        <v>0</v>
      </c>
      <c r="F185" s="60">
        <f>(F$100/F$71)*-1</f>
        <v>0</v>
      </c>
    </row>
    <row r="186" spans="1:6" ht="12.75">
      <c r="A186" t="str">
        <f>A121</f>
        <v>Total Non-Financing Asset Disposal Costs</v>
      </c>
      <c r="B186" s="60">
        <f>B123*-1</f>
        <v>0</v>
      </c>
      <c r="D186" s="60">
        <f>D123*-1</f>
        <v>0</v>
      </c>
      <c r="F186" s="60">
        <f>F123*-1</f>
        <v>0</v>
      </c>
    </row>
    <row r="187" spans="1:6" ht="12.75">
      <c r="A187" t="s">
        <v>143</v>
      </c>
      <c r="B187" s="58">
        <f>B124*-1</f>
        <v>0</v>
      </c>
      <c r="D187" s="58">
        <f>D124*-1</f>
        <v>0</v>
      </c>
      <c r="F187" s="58">
        <f>F124*-1</f>
        <v>0</v>
      </c>
    </row>
    <row r="188" spans="1:6" ht="12.75">
      <c r="A188" s="2" t="s">
        <v>120</v>
      </c>
      <c r="B188" s="61">
        <f>SUM(B184:B187)</f>
        <v>0</v>
      </c>
      <c r="D188" s="61">
        <f>SUM(D184:D187)</f>
        <v>0</v>
      </c>
      <c r="F188" s="61">
        <f>SUM(F184:F187)</f>
        <v>0</v>
      </c>
    </row>
    <row r="189" spans="2:6" ht="12.75">
      <c r="B189" s="54"/>
      <c r="D189" s="54"/>
      <c r="F189" s="54"/>
    </row>
    <row r="191" ht="15">
      <c r="A191" s="3" t="s">
        <v>115</v>
      </c>
    </row>
    <row r="192" spans="1:6" ht="12.75">
      <c r="A192" t="s">
        <v>106</v>
      </c>
      <c r="B192" s="71">
        <v>0.06</v>
      </c>
      <c r="D192" s="71">
        <v>0.06</v>
      </c>
      <c r="F192" s="71">
        <v>0.06</v>
      </c>
    </row>
    <row r="194" spans="1:6" ht="12.75">
      <c r="A194" t="s">
        <v>116</v>
      </c>
      <c r="B194" s="65">
        <f>B176*-1</f>
        <v>0</v>
      </c>
      <c r="D194" s="65">
        <f>D176*-1</f>
        <v>0</v>
      </c>
      <c r="F194" s="65">
        <f>F176*-1</f>
        <v>0</v>
      </c>
    </row>
    <row r="195" spans="1:6" ht="12.75">
      <c r="A195" t="str">
        <f>A178</f>
        <v>Utilization Year Costs</v>
      </c>
      <c r="B195" s="65">
        <f>B181*-1</f>
        <v>0</v>
      </c>
      <c r="D195" s="65">
        <f>D181*-1</f>
        <v>0</v>
      </c>
      <c r="F195" s="65">
        <f>F181*-1</f>
        <v>0</v>
      </c>
    </row>
    <row r="196" spans="1:6" ht="12.75">
      <c r="A196" t="s">
        <v>119</v>
      </c>
      <c r="B196" s="65">
        <f>B188*-1</f>
        <v>0</v>
      </c>
      <c r="D196" s="65">
        <f>D188*-1</f>
        <v>0</v>
      </c>
      <c r="F196" s="65">
        <f>F188*-1</f>
        <v>0</v>
      </c>
    </row>
    <row r="197" spans="2:6" ht="12.75">
      <c r="B197" s="55"/>
      <c r="D197" s="55"/>
      <c r="F197" s="55"/>
    </row>
    <row r="198" spans="1:6" ht="12.75">
      <c r="A198" t="s">
        <v>176</v>
      </c>
      <c r="B198" s="65">
        <f>LOOKUP(B71,'Asset One Amortization'!$C30:$C59,'Asset One Amortization'!$Y30:$Y59)</f>
        <v>0</v>
      </c>
      <c r="D198" s="65">
        <f>LOOKUP(D71,'Asset Two Amortization'!C30:C59,'Asset Two Amortization'!Y30:Y59)</f>
        <v>0</v>
      </c>
      <c r="F198" s="65">
        <f>LOOKUP(F71,'Asset Three Amortization'!C30:C59,'Asset Three Amortization'!Y30:Y59)</f>
        <v>0</v>
      </c>
    </row>
    <row r="199" spans="1:6" ht="12.75">
      <c r="A199" t="str">
        <f>A166</f>
        <v>Net Total Cost of Ownership</v>
      </c>
      <c r="B199" s="95">
        <f>B166*-1</f>
        <v>0</v>
      </c>
      <c r="D199" s="95">
        <f>D166*-1</f>
        <v>0</v>
      </c>
      <c r="F199" s="95">
        <f>F166*-1</f>
        <v>0</v>
      </c>
    </row>
    <row r="200" spans="1:6" ht="12.75">
      <c r="A200" t="s">
        <v>122</v>
      </c>
      <c r="B200" s="65">
        <f>SUM(B198:B199)</f>
        <v>0</v>
      </c>
      <c r="D200" s="65">
        <f>SUM(D198:D199)</f>
        <v>0</v>
      </c>
      <c r="F200" s="65">
        <f>SUM(F198:F199)</f>
        <v>0</v>
      </c>
    </row>
    <row r="203" spans="1:2" ht="12.75">
      <c r="A203" s="73" t="s">
        <v>140</v>
      </c>
      <c r="B203" t="s">
        <v>133</v>
      </c>
    </row>
    <row r="204" ht="12.75">
      <c r="B204" s="74" t="s">
        <v>134</v>
      </c>
    </row>
    <row r="205" ht="12.75">
      <c r="B205" s="74" t="s">
        <v>135</v>
      </c>
    </row>
    <row r="206" ht="12.75">
      <c r="B206" s="74"/>
    </row>
    <row r="207" spans="1:2" ht="12.75">
      <c r="A207" s="73" t="s">
        <v>191</v>
      </c>
      <c r="B207" s="74" t="s">
        <v>190</v>
      </c>
    </row>
    <row r="209" spans="1:2" ht="12.75">
      <c r="A209" s="73" t="s">
        <v>139</v>
      </c>
      <c r="B209" s="74" t="s">
        <v>136</v>
      </c>
    </row>
    <row r="211" spans="1:2" ht="12.75">
      <c r="A211" s="73" t="s">
        <v>138</v>
      </c>
      <c r="B211" s="74" t="s">
        <v>137</v>
      </c>
    </row>
    <row r="213" spans="1:2" ht="12.75">
      <c r="A213" s="73" t="s">
        <v>192</v>
      </c>
      <c r="B213" s="82">
        <v>2.6</v>
      </c>
    </row>
  </sheetData>
  <sheetProtection sheet="1" objects="1" scenarios="1"/>
  <mergeCells count="1">
    <mergeCell ref="A1:F1"/>
  </mergeCells>
  <hyperlinks>
    <hyperlink ref="B204" r:id="rId1" display="dhackney@egltd.com"/>
    <hyperlink ref="B205" r:id="rId2" display="www.hackneys.com/travel"/>
    <hyperlink ref="B209" r:id="rId3" display="http://www.hackneys.com/ip/IPsurveyform.htm"/>
    <hyperlink ref="B211" r:id="rId4" display="http://www.hackneys.com/ip/IPsurveyresults.htm"/>
  </hyperlinks>
  <printOptions/>
  <pageMargins left="0.75" right="0.75" top="0.78" bottom="1" header="0.5" footer="0.5"/>
  <pageSetup horizontalDpi="600" verticalDpi="600" orientation="portrait" scale="93" r:id="rId8"/>
  <headerFooter alignWithMargins="0">
    <oddFooter>&amp;L&amp;D&amp;CCreated by Douglas Hackney dhackney@egltd.com&amp;RPage &amp;P of &amp;N</oddFooter>
  </headerFooter>
  <rowBreaks count="6" manualBreakCount="6">
    <brk id="35" max="255" man="1"/>
    <brk id="68" max="255" man="1"/>
    <brk id="103" max="255" man="1"/>
    <brk id="132" max="255" man="1"/>
    <brk id="157" max="255" man="1"/>
    <brk id="189" max="5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2" sqref="A2"/>
    </sheetView>
  </sheetViews>
  <sheetFormatPr defaultColWidth="9.140625" defaultRowHeight="12.75"/>
  <cols>
    <col min="1" max="1" width="38.7109375" style="0" customWidth="1"/>
    <col min="2" max="2" width="19.140625" style="0" customWidth="1"/>
    <col min="3" max="3" width="3.7109375" style="0" customWidth="1"/>
    <col min="4" max="4" width="17.8515625" style="0" customWidth="1"/>
    <col min="5" max="5" width="3.7109375" style="0" customWidth="1"/>
    <col min="6" max="6" width="16.421875" style="0" customWidth="1"/>
  </cols>
  <sheetData>
    <row r="1" spans="1:6" ht="15.75">
      <c r="A1" s="120" t="s">
        <v>239</v>
      </c>
      <c r="B1" s="121"/>
      <c r="C1" s="121"/>
      <c r="D1" s="121"/>
      <c r="E1" s="121"/>
      <c r="F1" s="122"/>
    </row>
    <row r="2" spans="1:6" ht="6.75" customHeight="1">
      <c r="A2" s="89"/>
      <c r="B2" s="86"/>
      <c r="C2" s="89"/>
      <c r="D2" s="86"/>
      <c r="E2" s="89"/>
      <c r="F2" s="87"/>
    </row>
    <row r="3" spans="1:6" ht="35.25" customHeight="1">
      <c r="A3" s="81"/>
      <c r="B3" s="88" t="str">
        <f>Inputs!B7</f>
        <v>Boat One</v>
      </c>
      <c r="D3" s="88" t="str">
        <f>Inputs!D7</f>
        <v>Boat Two</v>
      </c>
      <c r="F3" s="88" t="str">
        <f>Inputs!F7</f>
        <v>Boat Three</v>
      </c>
    </row>
    <row r="4" ht="6.75" customHeight="1"/>
    <row r="5" ht="15">
      <c r="A5" s="3" t="s">
        <v>169</v>
      </c>
    </row>
    <row r="6" spans="1:6" ht="12.75">
      <c r="A6" t="s">
        <v>151</v>
      </c>
      <c r="B6">
        <f>Inputs!B71</f>
        <v>5</v>
      </c>
      <c r="D6">
        <f>Inputs!D71</f>
        <v>5</v>
      </c>
      <c r="F6">
        <f>Inputs!F71</f>
        <v>5</v>
      </c>
    </row>
    <row r="8" ht="15">
      <c r="A8" s="3" t="s">
        <v>157</v>
      </c>
    </row>
    <row r="9" spans="1:6" ht="12.75">
      <c r="A9" t="s">
        <v>150</v>
      </c>
      <c r="B9" s="55">
        <f>Inputs!B9</f>
        <v>0</v>
      </c>
      <c r="D9" s="55">
        <f>Inputs!D9</f>
        <v>0</v>
      </c>
      <c r="F9" s="55">
        <f>Inputs!F9</f>
        <v>0</v>
      </c>
    </row>
    <row r="10" spans="2:6" ht="12.75">
      <c r="B10" s="55"/>
      <c r="D10" s="55"/>
      <c r="F10" s="55"/>
    </row>
    <row r="11" spans="1:6" ht="25.5">
      <c r="A11" s="80" t="s">
        <v>187</v>
      </c>
      <c r="B11" s="55">
        <f>SUM(Inputs!B10:B12)</f>
        <v>0</v>
      </c>
      <c r="D11" s="55">
        <f>SUM(Inputs!D10:D12)</f>
        <v>0</v>
      </c>
      <c r="F11" s="55">
        <f>SUM(Inputs!F10:F12)</f>
        <v>0</v>
      </c>
    </row>
    <row r="13" spans="1:6" ht="25.5">
      <c r="A13" s="80" t="s">
        <v>149</v>
      </c>
      <c r="B13" s="55">
        <f>Inputs!B30</f>
        <v>0</v>
      </c>
      <c r="D13" s="55">
        <f>Inputs!D30</f>
        <v>0</v>
      </c>
      <c r="F13" s="55">
        <f>Inputs!F30</f>
        <v>0</v>
      </c>
    </row>
    <row r="15" spans="1:6" ht="25.5">
      <c r="A15" s="80" t="s">
        <v>161</v>
      </c>
      <c r="B15" s="55">
        <f>Inputs!B34</f>
        <v>0</v>
      </c>
      <c r="D15" s="55">
        <f>Inputs!D34</f>
        <v>0</v>
      </c>
      <c r="F15" s="55">
        <f>Inputs!F34</f>
        <v>0</v>
      </c>
    </row>
    <row r="16" spans="2:6" ht="12.75">
      <c r="B16" s="55"/>
      <c r="D16" s="55"/>
      <c r="F16" s="55"/>
    </row>
    <row r="17" ht="15">
      <c r="A17" s="3" t="s">
        <v>158</v>
      </c>
    </row>
    <row r="18" spans="1:6" ht="12.75">
      <c r="A18" t="s">
        <v>153</v>
      </c>
      <c r="B18" s="44">
        <f>Inputs!B38</f>
        <v>0</v>
      </c>
      <c r="D18" s="44">
        <f>Inputs!D38</f>
        <v>0</v>
      </c>
      <c r="F18" s="44">
        <f>Inputs!F38</f>
        <v>0</v>
      </c>
    </row>
    <row r="19" spans="2:6" ht="12.75">
      <c r="B19" s="44"/>
      <c r="D19" s="44"/>
      <c r="F19" s="44"/>
    </row>
    <row r="20" spans="1:6" ht="12.75">
      <c r="A20" t="s">
        <v>171</v>
      </c>
      <c r="B20" s="90">
        <f>Inputs!B41</f>
        <v>0</v>
      </c>
      <c r="D20" s="90">
        <f>Inputs!D41</f>
        <v>0</v>
      </c>
      <c r="F20" s="90">
        <f>Inputs!F41</f>
        <v>0</v>
      </c>
    </row>
    <row r="22" spans="1:6" ht="12.75">
      <c r="A22" t="s">
        <v>154</v>
      </c>
      <c r="B22" s="55">
        <f>Inputs!B61</f>
        <v>0</v>
      </c>
      <c r="D22" s="55">
        <f>Inputs!D61</f>
        <v>0</v>
      </c>
      <c r="F22" s="55">
        <f>Inputs!F61</f>
        <v>0</v>
      </c>
    </row>
    <row r="24" spans="1:6" ht="12.75">
      <c r="A24" t="s">
        <v>155</v>
      </c>
      <c r="B24" s="55">
        <f>Inputs!B57</f>
        <v>0</v>
      </c>
      <c r="D24" s="55">
        <f>Inputs!D57</f>
        <v>0</v>
      </c>
      <c r="F24" s="55">
        <f>Inputs!F57</f>
        <v>0</v>
      </c>
    </row>
    <row r="25" spans="2:6" ht="12.75">
      <c r="B25" s="55"/>
      <c r="D25" s="55"/>
      <c r="F25" s="55"/>
    </row>
    <row r="26" ht="15">
      <c r="A26" s="3" t="s">
        <v>159</v>
      </c>
    </row>
    <row r="27" spans="1:6" ht="38.25">
      <c r="A27" s="80" t="s">
        <v>240</v>
      </c>
      <c r="B27" s="55">
        <f>Inputs!B100</f>
        <v>0</v>
      </c>
      <c r="D27" s="55">
        <f>Inputs!D100</f>
        <v>0</v>
      </c>
      <c r="F27" s="55">
        <f>Inputs!F100</f>
        <v>0</v>
      </c>
    </row>
    <row r="28" ht="12.75">
      <c r="A28" s="80"/>
    </row>
    <row r="29" spans="1:6" ht="51">
      <c r="A29" s="80" t="s">
        <v>241</v>
      </c>
      <c r="B29" s="55">
        <f>Inputs!B102</f>
        <v>0</v>
      </c>
      <c r="D29" s="55">
        <f>Inputs!D102</f>
        <v>0</v>
      </c>
      <c r="F29" s="55">
        <f>Inputs!F102</f>
        <v>0</v>
      </c>
    </row>
    <row r="30" spans="1:6" ht="12.75">
      <c r="A30" s="80"/>
      <c r="B30" s="55"/>
      <c r="D30" s="55"/>
      <c r="F30" s="55"/>
    </row>
    <row r="31" spans="1:6" ht="15">
      <c r="A31" s="83" t="s">
        <v>224</v>
      </c>
      <c r="B31" s="55"/>
      <c r="D31" s="55"/>
      <c r="F31" s="55"/>
    </row>
    <row r="32" spans="1:6" ht="41.25" customHeight="1">
      <c r="A32" s="80" t="s">
        <v>234</v>
      </c>
      <c r="B32" s="55"/>
      <c r="D32" s="55"/>
      <c r="F32" s="55"/>
    </row>
    <row r="33" spans="1:6" ht="12.75">
      <c r="A33" s="82" t="s">
        <v>229</v>
      </c>
      <c r="B33" s="55">
        <f>Inputs!B100/Inputs!B71</f>
        <v>0</v>
      </c>
      <c r="D33" s="55">
        <f>Inputs!D100/Inputs!D71</f>
        <v>0</v>
      </c>
      <c r="F33" s="55">
        <f>Inputs!F100/Inputs!F71</f>
        <v>0</v>
      </c>
    </row>
    <row r="34" spans="1:6" ht="12.75">
      <c r="A34" s="82" t="s">
        <v>230</v>
      </c>
      <c r="B34" s="114">
        <f>(LOOKUP(Inputs!B71,'Asset One Amortization'!C30:C59,'Asset One Amortization'!AB30:AB59))/Inputs!B71</f>
        <v>0</v>
      </c>
      <c r="D34" s="114">
        <f>(LOOKUP(Inputs!D71,'Asset Two Amortization'!C30:C59,'Asset Two Amortization'!AB30:AB59))/Inputs!D71</f>
        <v>0</v>
      </c>
      <c r="F34" s="114">
        <f>(LOOKUP(Inputs!F71,'Asset Three Amortization'!C30:C59,'Asset Three Amortization'!AB30:AB59))/Inputs!F71</f>
        <v>0</v>
      </c>
    </row>
    <row r="35" spans="1:6" ht="12.75">
      <c r="A35" s="82" t="s">
        <v>225</v>
      </c>
      <c r="B35" s="55">
        <f>B33-B34</f>
        <v>0</v>
      </c>
      <c r="D35" s="55">
        <f>D33-D34</f>
        <v>0</v>
      </c>
      <c r="F35" s="55">
        <f>F33-F34</f>
        <v>0</v>
      </c>
    </row>
    <row r="36" spans="1:6" ht="12.75">
      <c r="A36" s="80"/>
      <c r="B36" s="55"/>
      <c r="D36" s="55"/>
      <c r="F36" s="55"/>
    </row>
    <row r="37" spans="1:6" ht="38.25">
      <c r="A37" s="80" t="s">
        <v>235</v>
      </c>
      <c r="B37" s="55"/>
      <c r="D37" s="55"/>
      <c r="F37" s="55"/>
    </row>
    <row r="38" spans="1:6" ht="12.75">
      <c r="A38" s="82" t="s">
        <v>231</v>
      </c>
      <c r="B38" s="55">
        <f>B33/12</f>
        <v>0</v>
      </c>
      <c r="D38" s="55">
        <f>D33/12</f>
        <v>0</v>
      </c>
      <c r="F38" s="55">
        <f>F33/12</f>
        <v>0</v>
      </c>
    </row>
    <row r="39" spans="1:6" ht="12.75">
      <c r="A39" s="82" t="s">
        <v>232</v>
      </c>
      <c r="B39" s="114">
        <f>B34/12</f>
        <v>0</v>
      </c>
      <c r="D39" s="114">
        <f>D34/12</f>
        <v>0</v>
      </c>
      <c r="F39" s="114">
        <f>F34/12</f>
        <v>0</v>
      </c>
    </row>
    <row r="40" spans="1:6" ht="12.75">
      <c r="A40" s="82" t="s">
        <v>225</v>
      </c>
      <c r="B40" s="55">
        <f>B38-B39</f>
        <v>0</v>
      </c>
      <c r="D40" s="55">
        <f>D38-D39</f>
        <v>0</v>
      </c>
      <c r="F40" s="55">
        <f>F38-F39</f>
        <v>0</v>
      </c>
    </row>
    <row r="41" spans="1:6" ht="12.75">
      <c r="A41" s="80"/>
      <c r="B41" s="55"/>
      <c r="D41" s="55"/>
      <c r="F41" s="55"/>
    </row>
    <row r="42" ht="15">
      <c r="A42" s="83" t="s">
        <v>160</v>
      </c>
    </row>
    <row r="43" spans="1:6" ht="12.75">
      <c r="A43" t="s">
        <v>156</v>
      </c>
      <c r="B43" s="55">
        <f>Inputs!B107</f>
        <v>0</v>
      </c>
      <c r="D43" s="55">
        <f>Inputs!D107</f>
        <v>0</v>
      </c>
      <c r="F43" s="55">
        <f>Inputs!F107</f>
        <v>0</v>
      </c>
    </row>
    <row r="45" spans="1:6" ht="25.5">
      <c r="A45" s="80" t="s">
        <v>162</v>
      </c>
      <c r="B45" s="55">
        <f>Inputs!B123</f>
        <v>0</v>
      </c>
      <c r="D45" s="55">
        <f>Inputs!D123</f>
        <v>0</v>
      </c>
      <c r="F45" s="55">
        <f>Inputs!F123</f>
        <v>0</v>
      </c>
    </row>
    <row r="47" spans="1:6" ht="25.5">
      <c r="A47" s="80" t="s">
        <v>194</v>
      </c>
      <c r="B47" s="55">
        <f>Inputs!B132</f>
        <v>0</v>
      </c>
      <c r="D47" s="55">
        <f>Inputs!D132</f>
        <v>0</v>
      </c>
      <c r="F47" s="55">
        <f>Inputs!F132</f>
        <v>0</v>
      </c>
    </row>
    <row r="48" spans="1:6" ht="12.75">
      <c r="A48" s="80"/>
      <c r="B48" s="55"/>
      <c r="D48" s="55"/>
      <c r="F48" s="55"/>
    </row>
    <row r="49" spans="1:6" ht="15">
      <c r="A49" s="107" t="s">
        <v>168</v>
      </c>
      <c r="B49" s="108"/>
      <c r="C49" s="108"/>
      <c r="D49" s="108"/>
      <c r="E49" s="108"/>
      <c r="F49" s="109"/>
    </row>
    <row r="50" spans="1:6" ht="38.25">
      <c r="A50" s="97" t="s">
        <v>243</v>
      </c>
      <c r="B50" s="98">
        <f>Inputs!B166*-1</f>
        <v>0</v>
      </c>
      <c r="C50" s="99"/>
      <c r="D50" s="98">
        <f>Inputs!D166*-1</f>
        <v>0</v>
      </c>
      <c r="E50" s="99"/>
      <c r="F50" s="100">
        <f>Inputs!F166*-1</f>
        <v>0</v>
      </c>
    </row>
    <row r="51" spans="1:6" ht="12.75">
      <c r="A51" s="101"/>
      <c r="B51" s="99"/>
      <c r="C51" s="99"/>
      <c r="D51" s="99"/>
      <c r="E51" s="99"/>
      <c r="F51" s="102"/>
    </row>
    <row r="52" spans="1:6" ht="38.25">
      <c r="A52" s="103" t="s">
        <v>242</v>
      </c>
      <c r="B52" s="104">
        <f>Inputs!B170*-1</f>
        <v>0</v>
      </c>
      <c r="C52" s="105"/>
      <c r="D52" s="104">
        <f>Inputs!D170*-1</f>
        <v>0</v>
      </c>
      <c r="E52" s="105"/>
      <c r="F52" s="106">
        <f>Inputs!F170*-1</f>
        <v>0</v>
      </c>
    </row>
    <row r="53" spans="1:6" ht="12.75">
      <c r="A53" s="80"/>
      <c r="B53" s="55"/>
      <c r="D53" s="55"/>
      <c r="F53" s="55"/>
    </row>
    <row r="54" ht="15">
      <c r="A54" s="3" t="s">
        <v>170</v>
      </c>
    </row>
    <row r="55" spans="1:6" ht="38.25">
      <c r="A55" s="80" t="s">
        <v>177</v>
      </c>
      <c r="B55" s="55">
        <f>Inputs!B198</f>
        <v>0</v>
      </c>
      <c r="D55" s="55">
        <f>Inputs!D198</f>
        <v>0</v>
      </c>
      <c r="F55" s="55">
        <f>Inputs!F198</f>
        <v>0</v>
      </c>
    </row>
    <row r="57" spans="1:6" ht="38.25">
      <c r="A57" s="80" t="s">
        <v>178</v>
      </c>
      <c r="B57" s="55">
        <f>Inputs!B200</f>
        <v>0</v>
      </c>
      <c r="D57" s="55">
        <f>Inputs!D200</f>
        <v>0</v>
      </c>
      <c r="E57" s="55"/>
      <c r="F57" s="55">
        <f>Inputs!F200</f>
        <v>0</v>
      </c>
    </row>
    <row r="59" spans="1:4" ht="12.75">
      <c r="A59" t="s">
        <v>188</v>
      </c>
      <c r="B59" s="73" t="s">
        <v>189</v>
      </c>
      <c r="D59">
        <f>Inputs!B213</f>
        <v>2.6</v>
      </c>
    </row>
    <row r="60" ht="12.75">
      <c r="A60" s="74" t="s">
        <v>190</v>
      </c>
    </row>
  </sheetData>
  <sheetProtection sheet="1" objects="1" scenarios="1"/>
  <mergeCells count="1">
    <mergeCell ref="A1:F1"/>
  </mergeCells>
  <hyperlinks>
    <hyperlink ref="A60" r:id="rId1" display="http://www.hackneys.com/ip/tco.xls"/>
  </hyperlinks>
  <printOptions/>
  <pageMargins left="0.75" right="0.75" top="1" bottom="1" header="0.5" footer="0.5"/>
  <pageSetup fitToHeight="2" horizontalDpi="600" verticalDpi="600" orientation="portrait" scale="90" r:id="rId2"/>
  <headerFooter alignWithMargins="0">
    <oddHeader>&amp;CTotal Cost of Ownership Model</oddHeader>
    <oddFooter>&amp;L&amp;D&amp;CCreated by Douglas Hackney dhackney@egltd.com&amp;RPage &amp;P of &amp;N</oddFoot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</cols>
  <sheetData/>
  <sheetProtection sheet="1" objects="1" scenarios="1"/>
  <printOptions/>
  <pageMargins left="0.75" right="0.75" top="1" bottom="1" header="0.5" footer="0.5"/>
  <pageSetup fitToHeight="4" horizontalDpi="600" verticalDpi="600" orientation="portrait" scale="90" r:id="rId2"/>
  <headerFooter alignWithMargins="0">
    <oddHeader>&amp;CTotal Cost of Ownership Model</oddHeader>
    <oddFooter>&amp;L&amp;D&amp;CCreated by Douglas Hackney dhackney@egltd.com&amp;RPage &amp;P of &amp;N</oddFooter>
  </headerFooter>
  <rowBreaks count="1" manualBreakCount="1">
    <brk id="4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7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5" customWidth="1"/>
    <col min="2" max="2" width="6.140625" style="5" customWidth="1"/>
    <col min="3" max="3" width="6.57421875" style="5" bestFit="1" customWidth="1"/>
    <col min="4" max="4" width="15.57421875" style="5" customWidth="1"/>
    <col min="5" max="5" width="14.28125" style="5" customWidth="1"/>
    <col min="6" max="6" width="10.140625" style="5" customWidth="1"/>
    <col min="7" max="7" width="11.57421875" style="5" customWidth="1"/>
    <col min="8" max="9" width="12.8515625" style="5" customWidth="1"/>
    <col min="10" max="11" width="14.28125" style="5" customWidth="1"/>
    <col min="12" max="12" width="8.421875" style="5" bestFit="1" customWidth="1"/>
    <col min="13" max="13" width="13.7109375" style="5" bestFit="1" customWidth="1"/>
    <col min="14" max="14" width="14.8515625" style="5" bestFit="1" customWidth="1"/>
    <col min="15" max="15" width="14.421875" style="5" bestFit="1" customWidth="1"/>
    <col min="16" max="16" width="13.7109375" style="5" customWidth="1"/>
    <col min="17" max="17" width="11.28125" style="5" bestFit="1" customWidth="1"/>
    <col min="18" max="18" width="3.00390625" style="5" customWidth="1"/>
    <col min="19" max="19" width="14.8515625" style="5" bestFit="1" customWidth="1"/>
    <col min="20" max="20" width="12.421875" style="5" bestFit="1" customWidth="1"/>
    <col min="21" max="22" width="14.421875" style="5" bestFit="1" customWidth="1"/>
    <col min="23" max="23" width="2.57421875" style="5" customWidth="1"/>
    <col min="24" max="24" width="11.57421875" style="5" bestFit="1" customWidth="1"/>
    <col min="25" max="25" width="16.00390625" style="5" bestFit="1" customWidth="1"/>
    <col min="26" max="26" width="2.8515625" style="5" customWidth="1"/>
    <col min="27" max="27" width="11.57421875" style="5" bestFit="1" customWidth="1"/>
    <col min="28" max="28" width="16.28125" style="5" bestFit="1" customWidth="1"/>
    <col min="29" max="29" width="3.140625" style="5" customWidth="1"/>
    <col min="30" max="30" width="14.00390625" style="5" bestFit="1" customWidth="1"/>
    <col min="31" max="16384" width="9.140625" style="5" customWidth="1"/>
  </cols>
  <sheetData>
    <row r="1" spans="1:16" ht="6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41.25">
      <c r="A2" s="4"/>
      <c r="B2" s="6" t="str">
        <f>Inputs!B7&amp;" Amortization"</f>
        <v>Boat One Amortization</v>
      </c>
      <c r="C2" s="7"/>
      <c r="D2" s="7"/>
      <c r="E2" s="7"/>
      <c r="F2" s="7"/>
      <c r="G2" s="7"/>
      <c r="H2" s="7"/>
      <c r="I2" s="7"/>
      <c r="J2" s="7"/>
      <c r="K2" s="46"/>
      <c r="L2" s="4"/>
      <c r="M2" s="4"/>
      <c r="N2" s="4"/>
      <c r="O2" s="4"/>
      <c r="P2" s="4"/>
    </row>
    <row r="3" spans="1:11" ht="12" customHeight="1">
      <c r="A3" s="4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3.5" customHeight="1">
      <c r="A4" s="4"/>
      <c r="C4" s="9" t="s">
        <v>28</v>
      </c>
      <c r="D4" s="4"/>
      <c r="E4" s="10"/>
      <c r="F4" s="4"/>
      <c r="G4" s="9" t="s">
        <v>29</v>
      </c>
      <c r="H4" s="4"/>
      <c r="I4" s="4"/>
      <c r="J4" s="4"/>
      <c r="K4" s="4"/>
    </row>
    <row r="5" spans="1:11" ht="12" customHeight="1">
      <c r="A5" s="4"/>
      <c r="C5" s="4" t="s">
        <v>30</v>
      </c>
      <c r="D5" s="4"/>
      <c r="E5" s="11">
        <f>Inputs!B50</f>
        <v>0</v>
      </c>
      <c r="F5" s="4"/>
      <c r="G5" s="4" t="s">
        <v>31</v>
      </c>
      <c r="H5" s="4"/>
      <c r="I5" s="4"/>
      <c r="J5" s="11" t="e">
        <f>IF(AND(ISNUMBER(E5),ISNUMBER(E6),ISNUMBER(E7),ISNUMBER(E8)),J6*12,"")</f>
        <v>#DIV/0!</v>
      </c>
      <c r="K5" s="47"/>
    </row>
    <row r="6" spans="1:11" ht="12" customHeight="1">
      <c r="A6" s="4"/>
      <c r="C6" s="4" t="s">
        <v>32</v>
      </c>
      <c r="D6" s="4"/>
      <c r="E6" s="12">
        <f>Inputs!B38</f>
        <v>0</v>
      </c>
      <c r="F6" s="4"/>
      <c r="G6" s="4" t="s">
        <v>33</v>
      </c>
      <c r="H6" s="4"/>
      <c r="I6" s="4"/>
      <c r="J6" s="11" t="e">
        <f>IF(AND(ISNUMBER(E5),ISNUMBER(E6),ISNUMBER(E7),ISNUMBER(E8)),ROUND(PMT(E6/12,W211,-E5),2),"")</f>
        <v>#DIV/0!</v>
      </c>
      <c r="K6" s="47"/>
    </row>
    <row r="7" spans="1:11" ht="12" customHeight="1">
      <c r="A7" s="4"/>
      <c r="C7" s="4" t="s">
        <v>34</v>
      </c>
      <c r="D7" s="4"/>
      <c r="E7" s="13">
        <f>Inputs!B41</f>
        <v>0</v>
      </c>
      <c r="F7" s="4"/>
      <c r="G7" s="4" t="s">
        <v>35</v>
      </c>
      <c r="H7" s="4"/>
      <c r="I7" s="4"/>
      <c r="J7" s="11" t="e">
        <f>IF(AND(ISNUMBER(E5),ISNUMBER(E6),ISNUMBER(E7),ISNUMBER(E8)),VLOOKUP("Dec",C14:J25,7,0),"")</f>
        <v>#DIV/0!</v>
      </c>
      <c r="K7" s="47"/>
    </row>
    <row r="8" spans="1:11" ht="12" customHeight="1">
      <c r="A8" s="4"/>
      <c r="C8" s="4" t="s">
        <v>36</v>
      </c>
      <c r="D8" s="4"/>
      <c r="E8" s="14">
        <v>0</v>
      </c>
      <c r="F8" s="4"/>
      <c r="G8" s="4" t="s">
        <v>37</v>
      </c>
      <c r="H8" s="4"/>
      <c r="I8" s="4"/>
      <c r="J8" s="11" t="e">
        <f>IF(AND(ISNUMBER(E5),ISNUMBER(E6),ISNUMBER(E7),ISNUMBER(E8)),MAX(I25,I30:I59),"")</f>
        <v>#DIV/0!</v>
      </c>
      <c r="K8" s="47"/>
    </row>
    <row r="9" spans="1:16" ht="12" customHeight="1">
      <c r="A9" s="4"/>
      <c r="C9" s="4" t="s">
        <v>38</v>
      </c>
      <c r="D9" s="4"/>
      <c r="E9" s="15">
        <v>1</v>
      </c>
      <c r="F9" s="4"/>
      <c r="G9" s="4" t="s">
        <v>39</v>
      </c>
      <c r="H9" s="4"/>
      <c r="I9" s="4"/>
      <c r="J9" s="11" t="e">
        <f>IF(AND(ISNUMBER(E5),ISNUMBER(E6),ISNUMBER(E7),ISNUMBER(E8)),J8+E5,"")</f>
        <v>#DIV/0!</v>
      </c>
      <c r="K9" s="47"/>
      <c r="L9" s="4"/>
      <c r="M9" s="4"/>
      <c r="N9" s="4"/>
      <c r="O9" s="4"/>
      <c r="P9" s="4"/>
    </row>
    <row r="10" spans="1:16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3.5" customHeight="1">
      <c r="A11" s="4"/>
      <c r="B11" s="123" t="s">
        <v>130</v>
      </c>
      <c r="C11" s="124"/>
      <c r="D11" s="124"/>
      <c r="E11" s="124"/>
      <c r="F11" s="124"/>
      <c r="G11" s="124"/>
      <c r="H11" s="124"/>
      <c r="I11" s="124"/>
      <c r="J11" s="125"/>
      <c r="K11" s="4"/>
      <c r="L11" s="4"/>
      <c r="M11" s="4"/>
      <c r="N11" s="4"/>
      <c r="O11" s="4"/>
      <c r="P11" s="4"/>
    </row>
    <row r="12" spans="1:16" ht="11.25" customHeight="1">
      <c r="A12" s="4"/>
      <c r="B12" s="16"/>
      <c r="C12" s="17"/>
      <c r="D12" s="18" t="s">
        <v>40</v>
      </c>
      <c r="E12" s="19"/>
      <c r="F12" s="19"/>
      <c r="G12" s="19"/>
      <c r="H12" s="18" t="s">
        <v>41</v>
      </c>
      <c r="I12" s="18" t="s">
        <v>41</v>
      </c>
      <c r="J12" s="20" t="s">
        <v>42</v>
      </c>
      <c r="K12" s="48"/>
      <c r="L12" s="4"/>
      <c r="M12" s="4"/>
      <c r="N12" s="4"/>
      <c r="O12" s="4"/>
      <c r="P12" s="4"/>
    </row>
    <row r="13" spans="1:16" ht="11.25" customHeight="1">
      <c r="A13" s="4"/>
      <c r="B13" s="21" t="s">
        <v>43</v>
      </c>
      <c r="C13" s="22" t="s">
        <v>44</v>
      </c>
      <c r="D13" s="23" t="s">
        <v>45</v>
      </c>
      <c r="E13" s="23" t="s">
        <v>46</v>
      </c>
      <c r="F13" s="23" t="s">
        <v>47</v>
      </c>
      <c r="G13" s="23" t="s">
        <v>48</v>
      </c>
      <c r="H13" s="23" t="s">
        <v>47</v>
      </c>
      <c r="I13" s="23" t="s">
        <v>48</v>
      </c>
      <c r="J13" s="24" t="s">
        <v>45</v>
      </c>
      <c r="K13" s="48"/>
      <c r="L13" s="4"/>
      <c r="M13" s="4"/>
      <c r="N13" s="4"/>
      <c r="O13" s="4"/>
      <c r="P13" s="4"/>
    </row>
    <row r="14" spans="1:16" ht="11.25" customHeight="1">
      <c r="A14" s="4"/>
      <c r="B14" s="25">
        <f>IF(SUM(U195)=1,E8,"")</f>
        <v>0</v>
      </c>
      <c r="C14" s="26" t="str">
        <f>VLOOKUP(U195,Q195:R206,2)</f>
        <v>Jan</v>
      </c>
      <c r="D14" s="11">
        <f>IF(ISTEXT(J5),"",E5)</f>
        <v>0</v>
      </c>
      <c r="E14" s="11" t="e">
        <f aca="true" t="shared" si="0" ref="E14:E25">IF(ISTEXT(J$6),"",J$6)</f>
        <v>#DIV/0!</v>
      </c>
      <c r="F14" s="11" t="e">
        <f aca="true" t="shared" si="1" ref="F14:F25">IF(ISTEXT(J$5),"",E14-G14)</f>
        <v>#DIV/0!</v>
      </c>
      <c r="G14" s="11">
        <f aca="true" t="shared" si="2" ref="G14:G25">IF(ISTEXT(J$5),"",ROUND(D14*(E$6/12),2))</f>
        <v>0</v>
      </c>
      <c r="H14" s="11" t="e">
        <f>IF(ISTEXT($J$5),"",SUM(F$14:F14))</f>
        <v>#DIV/0!</v>
      </c>
      <c r="I14" s="11">
        <f>IF(ISTEXT($J$5),"",SUM(G$14:G14))</f>
        <v>0</v>
      </c>
      <c r="J14" s="11" t="e">
        <f aca="true" t="shared" si="3" ref="J14:J25">IF(ISTEXT(J$5),"",D14-F14)</f>
        <v>#DIV/0!</v>
      </c>
      <c r="K14" s="47"/>
      <c r="L14" s="4"/>
      <c r="M14" s="4"/>
      <c r="N14" s="4"/>
      <c r="O14" s="4"/>
      <c r="P14" s="4"/>
    </row>
    <row r="15" spans="1:16" ht="11.25" customHeight="1">
      <c r="A15" s="4"/>
      <c r="B15" s="25">
        <f>IF(U196=1,E8+1,"")</f>
      </c>
      <c r="C15" s="26" t="str">
        <f>VLOOKUP(U196,Q195:R206,2)</f>
        <v>Feb</v>
      </c>
      <c r="D15" s="11" t="e">
        <f aca="true" t="shared" si="4" ref="D15:D25">IF(ISTEXT(J$5),"",J14)</f>
        <v>#DIV/0!</v>
      </c>
      <c r="E15" s="11" t="e">
        <f t="shared" si="0"/>
        <v>#DIV/0!</v>
      </c>
      <c r="F15" s="11" t="e">
        <f t="shared" si="1"/>
        <v>#DIV/0!</v>
      </c>
      <c r="G15" s="11" t="e">
        <f t="shared" si="2"/>
        <v>#DIV/0!</v>
      </c>
      <c r="H15" s="11" t="e">
        <f>IF(ISTEXT($J$5),"",SUM(F$14:F15))</f>
        <v>#DIV/0!</v>
      </c>
      <c r="I15" s="11" t="e">
        <f>IF(ISTEXT($J$5),"",SUM(G$14:G15))</f>
        <v>#DIV/0!</v>
      </c>
      <c r="J15" s="11" t="e">
        <f t="shared" si="3"/>
        <v>#DIV/0!</v>
      </c>
      <c r="K15" s="47"/>
      <c r="L15" s="4"/>
      <c r="M15" s="4"/>
      <c r="N15" s="4"/>
      <c r="O15" s="4"/>
      <c r="P15" s="4"/>
    </row>
    <row r="16" spans="1:16" ht="11.25" customHeight="1">
      <c r="A16" s="4"/>
      <c r="B16" s="25">
        <f>IF(U197=1,E8+1,"")</f>
      </c>
      <c r="C16" s="26" t="str">
        <f>VLOOKUP(U197,Q195:R206,2)</f>
        <v>Mar</v>
      </c>
      <c r="D16" s="11" t="e">
        <f t="shared" si="4"/>
        <v>#DIV/0!</v>
      </c>
      <c r="E16" s="11" t="e">
        <f t="shared" si="0"/>
        <v>#DIV/0!</v>
      </c>
      <c r="F16" s="11" t="e">
        <f t="shared" si="1"/>
        <v>#DIV/0!</v>
      </c>
      <c r="G16" s="11" t="e">
        <f t="shared" si="2"/>
        <v>#DIV/0!</v>
      </c>
      <c r="H16" s="11" t="e">
        <f>IF(ISTEXT($J$5),"",SUM(F$14:F16))</f>
        <v>#DIV/0!</v>
      </c>
      <c r="I16" s="11" t="e">
        <f>IF(ISTEXT($J$5),"",SUM(G$14:G16))</f>
        <v>#DIV/0!</v>
      </c>
      <c r="J16" s="11" t="e">
        <f t="shared" si="3"/>
        <v>#DIV/0!</v>
      </c>
      <c r="K16" s="47"/>
      <c r="L16" s="4"/>
      <c r="M16" s="4"/>
      <c r="N16" s="4"/>
      <c r="O16" s="4"/>
      <c r="P16" s="4"/>
    </row>
    <row r="17" spans="1:16" ht="11.25" customHeight="1">
      <c r="A17" s="4"/>
      <c r="B17" s="25">
        <f>IF(U198=1,E8+1,"")</f>
      </c>
      <c r="C17" s="26" t="str">
        <f>VLOOKUP(U198,Q195:R206,2)</f>
        <v>Apr</v>
      </c>
      <c r="D17" s="11" t="e">
        <f t="shared" si="4"/>
        <v>#DIV/0!</v>
      </c>
      <c r="E17" s="11" t="e">
        <f t="shared" si="0"/>
        <v>#DIV/0!</v>
      </c>
      <c r="F17" s="11" t="e">
        <f t="shared" si="1"/>
        <v>#DIV/0!</v>
      </c>
      <c r="G17" s="11" t="e">
        <f t="shared" si="2"/>
        <v>#DIV/0!</v>
      </c>
      <c r="H17" s="11" t="e">
        <f>IF(ISTEXT($J$5),"",SUM(F$14:F17))</f>
        <v>#DIV/0!</v>
      </c>
      <c r="I17" s="11" t="e">
        <f>IF(ISTEXT($J$5),"",SUM(G$14:G17))</f>
        <v>#DIV/0!</v>
      </c>
      <c r="J17" s="11" t="e">
        <f t="shared" si="3"/>
        <v>#DIV/0!</v>
      </c>
      <c r="K17" s="47"/>
      <c r="L17" s="4"/>
      <c r="M17" s="4"/>
      <c r="N17" s="4"/>
      <c r="O17" s="4"/>
      <c r="P17" s="4"/>
    </row>
    <row r="18" spans="1:16" ht="11.25" customHeight="1">
      <c r="A18" s="4"/>
      <c r="B18" s="25">
        <f>IF(U199=1,E8+1,"")</f>
      </c>
      <c r="C18" s="26" t="str">
        <f>VLOOKUP(U199,Q195:R206,2)</f>
        <v>May</v>
      </c>
      <c r="D18" s="11" t="e">
        <f t="shared" si="4"/>
        <v>#DIV/0!</v>
      </c>
      <c r="E18" s="11" t="e">
        <f t="shared" si="0"/>
        <v>#DIV/0!</v>
      </c>
      <c r="F18" s="11" t="e">
        <f t="shared" si="1"/>
        <v>#DIV/0!</v>
      </c>
      <c r="G18" s="11" t="e">
        <f t="shared" si="2"/>
        <v>#DIV/0!</v>
      </c>
      <c r="H18" s="11" t="e">
        <f>IF(ISTEXT($J$5),"",SUM(F$14:F18))</f>
        <v>#DIV/0!</v>
      </c>
      <c r="I18" s="11" t="e">
        <f>IF(ISTEXT($J$5),"",SUM(G$14:G18))</f>
        <v>#DIV/0!</v>
      </c>
      <c r="J18" s="11" t="e">
        <f t="shared" si="3"/>
        <v>#DIV/0!</v>
      </c>
      <c r="K18" s="47"/>
      <c r="L18" s="4"/>
      <c r="M18" s="4"/>
      <c r="N18" s="4"/>
      <c r="O18" s="4"/>
      <c r="P18" s="4"/>
    </row>
    <row r="19" spans="1:16" ht="11.25" customHeight="1">
      <c r="A19" s="4"/>
      <c r="B19" s="25">
        <f>IF(U200=1,E8+1,"")</f>
      </c>
      <c r="C19" s="26" t="str">
        <f>VLOOKUP(U200,Q195:R206,2)</f>
        <v>Jun</v>
      </c>
      <c r="D19" s="11" t="e">
        <f t="shared" si="4"/>
        <v>#DIV/0!</v>
      </c>
      <c r="E19" s="11" t="e">
        <f t="shared" si="0"/>
        <v>#DIV/0!</v>
      </c>
      <c r="F19" s="11" t="e">
        <f t="shared" si="1"/>
        <v>#DIV/0!</v>
      </c>
      <c r="G19" s="11" t="e">
        <f t="shared" si="2"/>
        <v>#DIV/0!</v>
      </c>
      <c r="H19" s="11" t="e">
        <f>IF(ISTEXT($J$5),"",SUM(F$14:F19))</f>
        <v>#DIV/0!</v>
      </c>
      <c r="I19" s="11" t="e">
        <f>IF(ISTEXT($J$5),"",SUM(G$14:G19))</f>
        <v>#DIV/0!</v>
      </c>
      <c r="J19" s="11" t="e">
        <f t="shared" si="3"/>
        <v>#DIV/0!</v>
      </c>
      <c r="K19" s="47"/>
      <c r="L19" s="4"/>
      <c r="M19" s="4"/>
      <c r="N19" s="4"/>
      <c r="O19" s="4"/>
      <c r="P19" s="4"/>
    </row>
    <row r="20" spans="1:16" ht="11.25" customHeight="1">
      <c r="A20" s="4"/>
      <c r="B20" s="25">
        <f>IF(U201=1,E8+1,"")</f>
      </c>
      <c r="C20" s="26" t="str">
        <f>VLOOKUP(U201,Q195:R206,2)</f>
        <v>Jul</v>
      </c>
      <c r="D20" s="11" t="e">
        <f t="shared" si="4"/>
        <v>#DIV/0!</v>
      </c>
      <c r="E20" s="11" t="e">
        <f t="shared" si="0"/>
        <v>#DIV/0!</v>
      </c>
      <c r="F20" s="11" t="e">
        <f t="shared" si="1"/>
        <v>#DIV/0!</v>
      </c>
      <c r="G20" s="11" t="e">
        <f t="shared" si="2"/>
        <v>#DIV/0!</v>
      </c>
      <c r="H20" s="11" t="e">
        <f>IF(ISTEXT($J$5),"",SUM(F$14:F20))</f>
        <v>#DIV/0!</v>
      </c>
      <c r="I20" s="11" t="e">
        <f>IF(ISTEXT($J$5),"",SUM(G$14:G20))</f>
        <v>#DIV/0!</v>
      </c>
      <c r="J20" s="11" t="e">
        <f t="shared" si="3"/>
        <v>#DIV/0!</v>
      </c>
      <c r="K20" s="47"/>
      <c r="L20" s="4"/>
      <c r="M20" s="4"/>
      <c r="N20" s="4"/>
      <c r="O20" s="4"/>
      <c r="P20" s="4"/>
    </row>
    <row r="21" spans="1:16" ht="11.25" customHeight="1">
      <c r="A21" s="4"/>
      <c r="B21" s="25">
        <f>IF(U202=1,E8+1,"")</f>
      </c>
      <c r="C21" s="26" t="str">
        <f>VLOOKUP(U202,Q195:R206,2)</f>
        <v>Aug</v>
      </c>
      <c r="D21" s="11" t="e">
        <f t="shared" si="4"/>
        <v>#DIV/0!</v>
      </c>
      <c r="E21" s="11" t="e">
        <f t="shared" si="0"/>
        <v>#DIV/0!</v>
      </c>
      <c r="F21" s="11" t="e">
        <f t="shared" si="1"/>
        <v>#DIV/0!</v>
      </c>
      <c r="G21" s="11" t="e">
        <f t="shared" si="2"/>
        <v>#DIV/0!</v>
      </c>
      <c r="H21" s="11" t="e">
        <f>IF(ISTEXT($J$5),"",SUM(F$14:F21))</f>
        <v>#DIV/0!</v>
      </c>
      <c r="I21" s="11" t="e">
        <f>IF(ISTEXT($J$5),"",SUM(G$14:G21))</f>
        <v>#DIV/0!</v>
      </c>
      <c r="J21" s="11" t="e">
        <f t="shared" si="3"/>
        <v>#DIV/0!</v>
      </c>
      <c r="K21" s="47"/>
      <c r="L21" s="4"/>
      <c r="M21" s="4"/>
      <c r="N21" s="4"/>
      <c r="O21" s="4"/>
      <c r="P21" s="4"/>
    </row>
    <row r="22" spans="1:16" ht="11.25" customHeight="1">
      <c r="A22" s="4"/>
      <c r="B22" s="25">
        <f>IF(U203=1,E8+1,"")</f>
      </c>
      <c r="C22" s="26" t="str">
        <f>VLOOKUP(U203,Q195:R206,2)</f>
        <v>Sep</v>
      </c>
      <c r="D22" s="11" t="e">
        <f t="shared" si="4"/>
        <v>#DIV/0!</v>
      </c>
      <c r="E22" s="11" t="e">
        <f t="shared" si="0"/>
        <v>#DIV/0!</v>
      </c>
      <c r="F22" s="11" t="e">
        <f t="shared" si="1"/>
        <v>#DIV/0!</v>
      </c>
      <c r="G22" s="11" t="e">
        <f t="shared" si="2"/>
        <v>#DIV/0!</v>
      </c>
      <c r="H22" s="11" t="e">
        <f>IF(ISTEXT($J$5),"",SUM(F$14:F22))</f>
        <v>#DIV/0!</v>
      </c>
      <c r="I22" s="11" t="e">
        <f>IF(ISTEXT($J$5),"",SUM(G$14:G22))</f>
        <v>#DIV/0!</v>
      </c>
      <c r="J22" s="11" t="e">
        <f t="shared" si="3"/>
        <v>#DIV/0!</v>
      </c>
      <c r="K22" s="47"/>
      <c r="L22" s="4"/>
      <c r="M22" s="4"/>
      <c r="N22" s="4"/>
      <c r="O22" s="4"/>
      <c r="P22" s="4"/>
    </row>
    <row r="23" spans="1:16" ht="11.25" customHeight="1">
      <c r="A23" s="4"/>
      <c r="B23" s="25">
        <f>IF(U204=1,E8+1,"")</f>
      </c>
      <c r="C23" s="27" t="str">
        <f>VLOOKUP(U204,Q195:R206,2)</f>
        <v>Oct</v>
      </c>
      <c r="D23" s="11" t="e">
        <f t="shared" si="4"/>
        <v>#DIV/0!</v>
      </c>
      <c r="E23" s="11" t="e">
        <f t="shared" si="0"/>
        <v>#DIV/0!</v>
      </c>
      <c r="F23" s="11" t="e">
        <f t="shared" si="1"/>
        <v>#DIV/0!</v>
      </c>
      <c r="G23" s="11" t="e">
        <f t="shared" si="2"/>
        <v>#DIV/0!</v>
      </c>
      <c r="H23" s="11" t="e">
        <f>IF(ISTEXT($J$5),"",SUM(F$14:F23))</f>
        <v>#DIV/0!</v>
      </c>
      <c r="I23" s="11" t="e">
        <f>IF(ISTEXT($J$5),"",SUM(G$14:G23))</f>
        <v>#DIV/0!</v>
      </c>
      <c r="J23" s="11" t="e">
        <f t="shared" si="3"/>
        <v>#DIV/0!</v>
      </c>
      <c r="K23" s="47"/>
      <c r="L23" s="4"/>
      <c r="M23" s="4"/>
      <c r="N23" s="4"/>
      <c r="O23" s="4"/>
      <c r="P23" s="4"/>
    </row>
    <row r="24" spans="1:16" ht="11.25" customHeight="1">
      <c r="A24" s="4"/>
      <c r="B24" s="25">
        <f>IF(U205=1,E8+1,"")</f>
      </c>
      <c r="C24" s="26" t="str">
        <f>VLOOKUP(U205,Q195:R206,2)</f>
        <v>Nov</v>
      </c>
      <c r="D24" s="11" t="e">
        <f t="shared" si="4"/>
        <v>#DIV/0!</v>
      </c>
      <c r="E24" s="11" t="e">
        <f t="shared" si="0"/>
        <v>#DIV/0!</v>
      </c>
      <c r="F24" s="11" t="e">
        <f t="shared" si="1"/>
        <v>#DIV/0!</v>
      </c>
      <c r="G24" s="11" t="e">
        <f t="shared" si="2"/>
        <v>#DIV/0!</v>
      </c>
      <c r="H24" s="11" t="e">
        <f>IF(ISTEXT($J$5),"",SUM(F$14:F24))</f>
        <v>#DIV/0!</v>
      </c>
      <c r="I24" s="11" t="e">
        <f>IF(ISTEXT($J$5),"",SUM(G$14:G24))</f>
        <v>#DIV/0!</v>
      </c>
      <c r="J24" s="11" t="e">
        <f t="shared" si="3"/>
        <v>#DIV/0!</v>
      </c>
      <c r="K24" s="47"/>
      <c r="L24" s="4"/>
      <c r="M24" s="4"/>
      <c r="N24" s="4"/>
      <c r="O24" s="4"/>
      <c r="P24" s="4"/>
    </row>
    <row r="25" spans="1:16" ht="11.25" customHeight="1">
      <c r="A25" s="4"/>
      <c r="B25" s="25">
        <f>IF(U206=1,E8+1,"")</f>
      </c>
      <c r="C25" s="26" t="str">
        <f>VLOOKUP(U206,Q195:R206,2)</f>
        <v>Dec</v>
      </c>
      <c r="D25" s="11" t="e">
        <f t="shared" si="4"/>
        <v>#DIV/0!</v>
      </c>
      <c r="E25" s="11" t="e">
        <f t="shared" si="0"/>
        <v>#DIV/0!</v>
      </c>
      <c r="F25" s="11" t="e">
        <f t="shared" si="1"/>
        <v>#DIV/0!</v>
      </c>
      <c r="G25" s="11" t="e">
        <f t="shared" si="2"/>
        <v>#DIV/0!</v>
      </c>
      <c r="H25" s="11" t="e">
        <f>IF(ISTEXT($J$5),"",SUM(F$14:F25))</f>
        <v>#DIV/0!</v>
      </c>
      <c r="I25" s="11" t="e">
        <f>IF(ISTEXT($J$5),"",SUM(G$14:G25))</f>
        <v>#DIV/0!</v>
      </c>
      <c r="J25" s="11" t="e">
        <f t="shared" si="3"/>
        <v>#DIV/0!</v>
      </c>
      <c r="K25" s="47"/>
      <c r="L25" s="4"/>
      <c r="M25" s="4"/>
      <c r="N25" s="4"/>
      <c r="O25" s="4"/>
      <c r="P25" s="4"/>
    </row>
    <row r="26" spans="1:16" ht="12" customHeight="1">
      <c r="A26" s="4"/>
      <c r="B26" s="4"/>
      <c r="C26" s="4"/>
      <c r="D26" s="2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5" ht="13.5" customHeight="1">
      <c r="A27" s="4"/>
      <c r="C27" s="123" t="s">
        <v>129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5"/>
    </row>
    <row r="28" spans="1:30" ht="11.25" customHeight="1">
      <c r="A28" s="4"/>
      <c r="B28" s="4"/>
      <c r="C28" s="67"/>
      <c r="D28" s="23" t="s">
        <v>40</v>
      </c>
      <c r="E28" s="23"/>
      <c r="F28" s="48"/>
      <c r="G28" s="48"/>
      <c r="H28" s="48" t="s">
        <v>49</v>
      </c>
      <c r="I28" s="23" t="s">
        <v>49</v>
      </c>
      <c r="J28" s="23" t="s">
        <v>50</v>
      </c>
      <c r="K28" s="23" t="s">
        <v>49</v>
      </c>
      <c r="L28" s="23" t="s">
        <v>94</v>
      </c>
      <c r="M28" s="23" t="s">
        <v>205</v>
      </c>
      <c r="N28" s="23" t="s">
        <v>207</v>
      </c>
      <c r="O28" s="23" t="s">
        <v>208</v>
      </c>
      <c r="P28" s="23" t="s">
        <v>92</v>
      </c>
      <c r="Q28" s="23" t="s">
        <v>49</v>
      </c>
      <c r="S28" s="23" t="s">
        <v>207</v>
      </c>
      <c r="T28" s="23" t="s">
        <v>208</v>
      </c>
      <c r="U28" s="23" t="s">
        <v>99</v>
      </c>
      <c r="V28" s="23" t="s">
        <v>49</v>
      </c>
      <c r="X28" s="23" t="s">
        <v>107</v>
      </c>
      <c r="Y28" s="23" t="s">
        <v>49</v>
      </c>
      <c r="AA28" s="23" t="s">
        <v>226</v>
      </c>
      <c r="AB28" s="23" t="s">
        <v>49</v>
      </c>
      <c r="AD28" s="23" t="s">
        <v>244</v>
      </c>
    </row>
    <row r="29" spans="1:30" ht="11.25" customHeight="1">
      <c r="A29" s="4"/>
      <c r="B29" s="4"/>
      <c r="C29" s="21" t="s">
        <v>43</v>
      </c>
      <c r="D29" s="23" t="s">
        <v>45</v>
      </c>
      <c r="E29" s="23" t="s">
        <v>51</v>
      </c>
      <c r="F29" s="23" t="s">
        <v>52</v>
      </c>
      <c r="G29" s="23" t="s">
        <v>53</v>
      </c>
      <c r="H29" s="23" t="s">
        <v>52</v>
      </c>
      <c r="I29" s="23" t="s">
        <v>53</v>
      </c>
      <c r="J29" s="23" t="s">
        <v>54</v>
      </c>
      <c r="K29" s="23" t="s">
        <v>51</v>
      </c>
      <c r="L29" s="23" t="s">
        <v>95</v>
      </c>
      <c r="M29" s="23" t="s">
        <v>206</v>
      </c>
      <c r="N29" s="23" t="s">
        <v>209</v>
      </c>
      <c r="O29" s="23" t="s">
        <v>209</v>
      </c>
      <c r="P29" s="23" t="s">
        <v>91</v>
      </c>
      <c r="Q29" s="23" t="s">
        <v>93</v>
      </c>
      <c r="S29" s="23" t="s">
        <v>215</v>
      </c>
      <c r="T29" s="23" t="s">
        <v>215</v>
      </c>
      <c r="V29" s="23" t="s">
        <v>99</v>
      </c>
      <c r="X29" s="23" t="s">
        <v>108</v>
      </c>
      <c r="Y29" s="23" t="s">
        <v>121</v>
      </c>
      <c r="AA29" s="23" t="s">
        <v>108</v>
      </c>
      <c r="AB29" s="23" t="s">
        <v>227</v>
      </c>
      <c r="AD29" s="23" t="s">
        <v>91</v>
      </c>
    </row>
    <row r="30" spans="1:30" ht="11.25" customHeight="1">
      <c r="A30" s="4"/>
      <c r="B30" s="4"/>
      <c r="C30" s="25">
        <f>IF(NOT(ISNUMBER(E8)),"",IF(C14="Jan",1+E8,MAX(B14:B25)))</f>
        <v>1</v>
      </c>
      <c r="D30" s="29" t="e">
        <f>IF(ISTEXT(C30),"",INDEX(J14:J25,13-U195,1))</f>
        <v>#DIV/0!</v>
      </c>
      <c r="E30" s="29" t="e">
        <f>IF(ISTEXT(C30),"",J$6*12)</f>
        <v>#DIV/0!</v>
      </c>
      <c r="F30" s="29" t="e">
        <f>IF(ISTEXT(C30),"",D30-J30)</f>
        <v>#DIV/0!</v>
      </c>
      <c r="G30" s="29" t="e">
        <f>IF(ISTEXT(C30),"",E30-F30)</f>
        <v>#DIV/0!</v>
      </c>
      <c r="H30" s="29" t="e">
        <f>IF(ISTEXT(C30),"",E5-J30)</f>
        <v>#DIV/0!</v>
      </c>
      <c r="I30" s="29" t="e">
        <f>IF(ISTEXT(C30),"",IF(W215&lt;12,(24-W215)*J6-H30,24*J6-H30))</f>
        <v>#DIV/0!</v>
      </c>
      <c r="J30" s="29" t="e">
        <f aca="true" t="shared" si="5" ref="J30:J59">IF(ISTEXT(C30),"",IF(C30=W$214,0,IF(ISTEXT(C30),"",PV(E$6/12,R208,-J$6))))</f>
        <v>#DIV/0!</v>
      </c>
      <c r="K30" s="49" t="e">
        <f>SUM(E$30:E30)</f>
        <v>#DIV/0!</v>
      </c>
      <c r="L30" s="50">
        <f>Inputs!B72</f>
        <v>0.035</v>
      </c>
      <c r="M30" s="112">
        <f>IF(Inputs!B$73&gt;'Asset One Amortization'!C30,0,IF(Inputs!B$73+Inputs!B$74&gt;='Asset One Amortization'!C30,1,0))</f>
        <v>0</v>
      </c>
      <c r="N30" s="113">
        <f>Inputs!$B$85</f>
        <v>0</v>
      </c>
      <c r="O30" s="113">
        <f>Inputs!$B$98</f>
        <v>0</v>
      </c>
      <c r="P30" s="113">
        <f>IF($M30=0,N30,O30)</f>
        <v>0</v>
      </c>
      <c r="Q30" s="45">
        <f>SUM(P$30:P30)</f>
        <v>0</v>
      </c>
      <c r="S30" s="52">
        <f>Inputs!B140</f>
        <v>0</v>
      </c>
      <c r="T30" s="52">
        <f>Inputs!B148</f>
        <v>0</v>
      </c>
      <c r="U30" s="113">
        <f>IF($M30=0,S30,T30)</f>
        <v>0</v>
      </c>
      <c r="V30" s="45">
        <f>SUM(U$30:U30)</f>
        <v>0</v>
      </c>
      <c r="X30" s="52">
        <f>Inputs!B194</f>
        <v>0</v>
      </c>
      <c r="Y30" s="52">
        <f>IF(X30&lt;&gt;Inputs!B$188,X30*(1+Inputs!B192),0)</f>
        <v>0</v>
      </c>
      <c r="AA30" s="52">
        <f>Inputs!B143</f>
        <v>0</v>
      </c>
      <c r="AB30" s="45">
        <f>SUM(AA$30:AA30)</f>
        <v>0</v>
      </c>
      <c r="AD30" s="113">
        <f>Inputs!B121-Inputs!B109</f>
        <v>0</v>
      </c>
    </row>
    <row r="31" spans="1:30" ht="11.25" customHeight="1">
      <c r="A31" s="4"/>
      <c r="B31" s="4"/>
      <c r="C31" s="25">
        <f>IF(ISTEXT(C30),"",IF(MAX(C$30:C30)=W$214,"",C30+1))</f>
        <v>2</v>
      </c>
      <c r="D31" s="29" t="e">
        <f>IF(ISTEXT(C31),"",J30)</f>
        <v>#DIV/0!</v>
      </c>
      <c r="E31" s="29" t="e">
        <f aca="true" t="shared" si="6" ref="E31:E59">IF(ISTEXT(C31),"",J$6*MIN(12,R208))</f>
        <v>#DIV/0!</v>
      </c>
      <c r="F31" s="29" t="e">
        <f>IF(ISTEXT(C31),"",D31-J31)</f>
        <v>#DIV/0!</v>
      </c>
      <c r="G31" s="29" t="e">
        <f>IF(ISTEXT(C31),"",E31-F31)</f>
        <v>#DIV/0!</v>
      </c>
      <c r="H31" s="29" t="e">
        <f aca="true" t="shared" si="7" ref="H31:I59">IF(ISTEXT(C31),"",H30+F31)</f>
        <v>#DIV/0!</v>
      </c>
      <c r="I31" s="29" t="e">
        <f t="shared" si="7"/>
        <v>#DIV/0!</v>
      </c>
      <c r="J31" s="29" t="e">
        <f t="shared" si="5"/>
        <v>#DIV/0!</v>
      </c>
      <c r="K31" s="49" t="e">
        <f>SUM(E$30:E31)</f>
        <v>#DIV/0!</v>
      </c>
      <c r="L31" s="4"/>
      <c r="M31" s="112">
        <f>IF(Inputs!B$73&gt;'Asset One Amortization'!C31,0,IF(Inputs!B$73+Inputs!B$74&gt;='Asset One Amortization'!C31,1,0))</f>
        <v>0</v>
      </c>
      <c r="N31" s="113">
        <f>N30*(1+Inputs!$B$72)</f>
        <v>0</v>
      </c>
      <c r="O31" s="113">
        <f>O30*(1+Inputs!$B$72)</f>
        <v>0</v>
      </c>
      <c r="P31" s="113">
        <f aca="true" t="shared" si="8" ref="P31:P59">IF(M31=0,N31,O31)</f>
        <v>0</v>
      </c>
      <c r="Q31" s="45">
        <f>SUM(P$30:P31)</f>
        <v>0</v>
      </c>
      <c r="S31" s="113">
        <f>S30*(1+Inputs!$B$72)</f>
        <v>0</v>
      </c>
      <c r="T31" s="113">
        <f>T30*(1+Inputs!$B$72)</f>
        <v>0</v>
      </c>
      <c r="U31" s="113">
        <f aca="true" t="shared" si="9" ref="U31:U59">IF($M31=0,S31,T31)</f>
        <v>0</v>
      </c>
      <c r="V31" s="45">
        <f>SUM(U$30:U31)</f>
        <v>0</v>
      </c>
      <c r="X31" s="52">
        <f>IF(Inputs!B$71&gt;'Asset One Amortization'!C31,Inputs!B$195,IF(Inputs!B$71='Asset One Amortization'!C31,Inputs!B$196,0))</f>
        <v>0</v>
      </c>
      <c r="Y31" s="52">
        <f>IF(X30&lt;&gt;Inputs!B$188,(Y30*(1+Inputs!B$192))+X31,0)</f>
        <v>0</v>
      </c>
      <c r="AA31" s="113">
        <f>AA30*(1+Inputs!$B$72)</f>
        <v>0</v>
      </c>
      <c r="AB31" s="45">
        <f>SUM(AA$30:AA31)</f>
        <v>0</v>
      </c>
      <c r="AD31" s="113">
        <f>AD30*(1+Inputs!$B$72)</f>
        <v>0</v>
      </c>
    </row>
    <row r="32" spans="1:30" ht="11.25" customHeight="1">
      <c r="A32" s="4"/>
      <c r="B32" s="4"/>
      <c r="C32" s="25">
        <f>IF(ISTEXT(C31),"",IF(MAX(C$30:C31)=W$214,"",C31+1))</f>
        <v>3</v>
      </c>
      <c r="D32" s="29" t="e">
        <f aca="true" t="shared" si="10" ref="D32:D59">IF(ISTEXT(C32),"",J31)</f>
        <v>#DIV/0!</v>
      </c>
      <c r="E32" s="29" t="e">
        <f t="shared" si="6"/>
        <v>#DIV/0!</v>
      </c>
      <c r="F32" s="29" t="e">
        <f aca="true" t="shared" si="11" ref="F32:F59">IF(ISTEXT(C32),"",D32-J32)</f>
        <v>#DIV/0!</v>
      </c>
      <c r="G32" s="29" t="e">
        <f aca="true" t="shared" si="12" ref="G32:G59">IF(ISTEXT(C32),"",E32-F32)</f>
        <v>#DIV/0!</v>
      </c>
      <c r="H32" s="29" t="e">
        <f t="shared" si="7"/>
        <v>#DIV/0!</v>
      </c>
      <c r="I32" s="29" t="e">
        <f t="shared" si="7"/>
        <v>#DIV/0!</v>
      </c>
      <c r="J32" s="29" t="e">
        <f t="shared" si="5"/>
        <v>#DIV/0!</v>
      </c>
      <c r="K32" s="49" t="e">
        <f>SUM(E$30:E32)</f>
        <v>#DIV/0!</v>
      </c>
      <c r="L32" s="4"/>
      <c r="M32" s="112">
        <f>IF(Inputs!B$73&gt;'Asset One Amortization'!C32,0,IF(Inputs!B$73+Inputs!B$74&gt;='Asset One Amortization'!C32,1,0))</f>
        <v>0</v>
      </c>
      <c r="N32" s="113">
        <f>N31*(1+Inputs!$B$72)</f>
        <v>0</v>
      </c>
      <c r="O32" s="113">
        <f>O31*(1+Inputs!$B$72)</f>
        <v>0</v>
      </c>
      <c r="P32" s="113">
        <f t="shared" si="8"/>
        <v>0</v>
      </c>
      <c r="Q32" s="45">
        <f>SUM(P$30:P32)</f>
        <v>0</v>
      </c>
      <c r="S32" s="113">
        <f>S31*(1+Inputs!$B$72)</f>
        <v>0</v>
      </c>
      <c r="T32" s="113">
        <f>T31*(1+Inputs!$B$72)</f>
        <v>0</v>
      </c>
      <c r="U32" s="113">
        <f t="shared" si="9"/>
        <v>0</v>
      </c>
      <c r="V32" s="45">
        <f>SUM(U$30:U32)</f>
        <v>0</v>
      </c>
      <c r="X32" s="52">
        <f>IF(Inputs!B$71&gt;'Asset One Amortization'!C32,Inputs!B$195,IF(Inputs!B$71='Asset One Amortization'!C32,Inputs!B$196,0))</f>
        <v>0</v>
      </c>
      <c r="Y32" s="52">
        <f>IF(X31&lt;&gt;Inputs!B$188,(Y31*(1+Inputs!B$192))+X32,0)</f>
        <v>0</v>
      </c>
      <c r="AA32" s="113">
        <f>AA31*(1+Inputs!$B$72)</f>
        <v>0</v>
      </c>
      <c r="AB32" s="45">
        <f>SUM(AA$30:AA32)</f>
        <v>0</v>
      </c>
      <c r="AD32" s="113">
        <f>AD31*(1+Inputs!$B$72)</f>
        <v>0</v>
      </c>
    </row>
    <row r="33" spans="1:30" ht="11.25" customHeight="1">
      <c r="A33" s="4"/>
      <c r="B33" s="4"/>
      <c r="C33" s="25">
        <f>IF(ISTEXT(C32),"",IF(MAX(C$30:C32)=W$214,"",C32+1))</f>
        <v>4</v>
      </c>
      <c r="D33" s="29" t="e">
        <f t="shared" si="10"/>
        <v>#DIV/0!</v>
      </c>
      <c r="E33" s="29" t="e">
        <f t="shared" si="6"/>
        <v>#DIV/0!</v>
      </c>
      <c r="F33" s="29" t="e">
        <f t="shared" si="11"/>
        <v>#DIV/0!</v>
      </c>
      <c r="G33" s="29" t="e">
        <f t="shared" si="12"/>
        <v>#DIV/0!</v>
      </c>
      <c r="H33" s="29" t="e">
        <f t="shared" si="7"/>
        <v>#DIV/0!</v>
      </c>
      <c r="I33" s="29" t="e">
        <f t="shared" si="7"/>
        <v>#DIV/0!</v>
      </c>
      <c r="J33" s="29" t="e">
        <f t="shared" si="5"/>
        <v>#DIV/0!</v>
      </c>
      <c r="K33" s="49" t="e">
        <f>SUM(E$30:E33)</f>
        <v>#DIV/0!</v>
      </c>
      <c r="L33" s="4"/>
      <c r="M33" s="112">
        <f>IF(Inputs!B$73&gt;'Asset One Amortization'!C33,0,IF(Inputs!B$73+Inputs!B$74&gt;='Asset One Amortization'!C33,1,0))</f>
        <v>0</v>
      </c>
      <c r="N33" s="113">
        <f>N32*(1+Inputs!$B$72)</f>
        <v>0</v>
      </c>
      <c r="O33" s="113">
        <f>O32*(1+Inputs!$B$72)</f>
        <v>0</v>
      </c>
      <c r="P33" s="113">
        <f t="shared" si="8"/>
        <v>0</v>
      </c>
      <c r="Q33" s="45">
        <f>SUM(P$30:P33)</f>
        <v>0</v>
      </c>
      <c r="S33" s="113">
        <f>S32*(1+Inputs!$B$72)</f>
        <v>0</v>
      </c>
      <c r="T33" s="113">
        <f>T32*(1+Inputs!$B$72)</f>
        <v>0</v>
      </c>
      <c r="U33" s="113">
        <f t="shared" si="9"/>
        <v>0</v>
      </c>
      <c r="V33" s="45">
        <f>SUM(U$30:U33)</f>
        <v>0</v>
      </c>
      <c r="X33" s="52">
        <f>IF(Inputs!B$71&gt;'Asset One Amortization'!C33,Inputs!B$195,IF(Inputs!B$71='Asset One Amortization'!C33,Inputs!B$196,0))</f>
        <v>0</v>
      </c>
      <c r="Y33" s="52">
        <f>IF(X32&lt;&gt;Inputs!B$188,(Y32*(1+Inputs!B$192))+X33,0)</f>
        <v>0</v>
      </c>
      <c r="AA33" s="113">
        <f>AA32*(1+Inputs!$B$72)</f>
        <v>0</v>
      </c>
      <c r="AB33" s="45">
        <f>SUM(AA$30:AA33)</f>
        <v>0</v>
      </c>
      <c r="AD33" s="113">
        <f>AD32*(1+Inputs!$B$72)</f>
        <v>0</v>
      </c>
    </row>
    <row r="34" spans="1:30" ht="11.25" customHeight="1">
      <c r="A34" s="4"/>
      <c r="B34" s="4"/>
      <c r="C34" s="25">
        <f>IF(ISTEXT(C33),"",IF(MAX(C$30:C33)=W$214,"",C33+1))</f>
        <v>5</v>
      </c>
      <c r="D34" s="29" t="e">
        <f t="shared" si="10"/>
        <v>#DIV/0!</v>
      </c>
      <c r="E34" s="29" t="e">
        <f t="shared" si="6"/>
        <v>#DIV/0!</v>
      </c>
      <c r="F34" s="29" t="e">
        <f t="shared" si="11"/>
        <v>#DIV/0!</v>
      </c>
      <c r="G34" s="29" t="e">
        <f t="shared" si="12"/>
        <v>#DIV/0!</v>
      </c>
      <c r="H34" s="29" t="e">
        <f t="shared" si="7"/>
        <v>#DIV/0!</v>
      </c>
      <c r="I34" s="29" t="e">
        <f t="shared" si="7"/>
        <v>#DIV/0!</v>
      </c>
      <c r="J34" s="29" t="e">
        <f t="shared" si="5"/>
        <v>#DIV/0!</v>
      </c>
      <c r="K34" s="49" t="e">
        <f>SUM(E$30:E34)</f>
        <v>#DIV/0!</v>
      </c>
      <c r="L34" s="4"/>
      <c r="M34" s="112">
        <f>IF(Inputs!B$73&gt;'Asset One Amortization'!C34,0,IF(Inputs!B$73+Inputs!B$74&gt;='Asset One Amortization'!C34,1,0))</f>
        <v>0</v>
      </c>
      <c r="N34" s="113">
        <f>N33*(1+Inputs!$B$72)</f>
        <v>0</v>
      </c>
      <c r="O34" s="113">
        <f>O33*(1+Inputs!$B$72)</f>
        <v>0</v>
      </c>
      <c r="P34" s="113">
        <f t="shared" si="8"/>
        <v>0</v>
      </c>
      <c r="Q34" s="45">
        <f>SUM(P$30:P34)</f>
        <v>0</v>
      </c>
      <c r="S34" s="113">
        <f>S33*(1+Inputs!$B$72)</f>
        <v>0</v>
      </c>
      <c r="T34" s="113">
        <f>T33*(1+Inputs!$B$72)</f>
        <v>0</v>
      </c>
      <c r="U34" s="113">
        <f t="shared" si="9"/>
        <v>0</v>
      </c>
      <c r="V34" s="45">
        <f>SUM(U$30:U34)</f>
        <v>0</v>
      </c>
      <c r="X34" s="52">
        <f>IF(Inputs!B$71&gt;'Asset One Amortization'!C34,Inputs!B$195,IF(Inputs!B$71='Asset One Amortization'!C34,Inputs!B$196,0))</f>
        <v>0</v>
      </c>
      <c r="Y34" s="52">
        <f>IF(X33&lt;&gt;Inputs!B$188,(Y33*(1+Inputs!B$192))+X34,0)</f>
        <v>0</v>
      </c>
      <c r="AA34" s="113">
        <f>AA33*(1+Inputs!$B$72)</f>
        <v>0</v>
      </c>
      <c r="AB34" s="45">
        <f>SUM(AA$30:AA34)</f>
        <v>0</v>
      </c>
      <c r="AD34" s="113">
        <f>AD33*(1+Inputs!$B$72)</f>
        <v>0</v>
      </c>
    </row>
    <row r="35" spans="1:30" ht="11.25" customHeight="1">
      <c r="A35" s="4"/>
      <c r="B35" s="4"/>
      <c r="C35" s="25">
        <f>IF(ISTEXT(C34),"",IF(MAX(C$30:C34)=W$214,"",C34+1))</f>
        <v>6</v>
      </c>
      <c r="D35" s="29" t="e">
        <f t="shared" si="10"/>
        <v>#DIV/0!</v>
      </c>
      <c r="E35" s="29" t="e">
        <f t="shared" si="6"/>
        <v>#DIV/0!</v>
      </c>
      <c r="F35" s="29" t="e">
        <f t="shared" si="11"/>
        <v>#DIV/0!</v>
      </c>
      <c r="G35" s="29" t="e">
        <f t="shared" si="12"/>
        <v>#DIV/0!</v>
      </c>
      <c r="H35" s="29" t="e">
        <f t="shared" si="7"/>
        <v>#DIV/0!</v>
      </c>
      <c r="I35" s="29" t="e">
        <f t="shared" si="7"/>
        <v>#DIV/0!</v>
      </c>
      <c r="J35" s="29" t="e">
        <f t="shared" si="5"/>
        <v>#DIV/0!</v>
      </c>
      <c r="K35" s="49" t="e">
        <f>SUM(E$30:E35)</f>
        <v>#DIV/0!</v>
      </c>
      <c r="L35" s="4"/>
      <c r="M35" s="112">
        <f>IF(Inputs!B$73&gt;'Asset One Amortization'!C35,0,IF(Inputs!B$73+Inputs!B$74&gt;='Asset One Amortization'!C35,1,0))</f>
        <v>0</v>
      </c>
      <c r="N35" s="113">
        <f>N34*(1+Inputs!$B$72)</f>
        <v>0</v>
      </c>
      <c r="O35" s="113">
        <f>O34*(1+Inputs!$B$72)</f>
        <v>0</v>
      </c>
      <c r="P35" s="113">
        <f t="shared" si="8"/>
        <v>0</v>
      </c>
      <c r="Q35" s="45">
        <f>SUM(P$30:P35)</f>
        <v>0</v>
      </c>
      <c r="S35" s="113">
        <f>S34*(1+Inputs!$B$72)</f>
        <v>0</v>
      </c>
      <c r="T35" s="113">
        <f>T34*(1+Inputs!$B$72)</f>
        <v>0</v>
      </c>
      <c r="U35" s="113">
        <f t="shared" si="9"/>
        <v>0</v>
      </c>
      <c r="V35" s="45">
        <f>SUM(U$30:U35)</f>
        <v>0</v>
      </c>
      <c r="X35" s="52">
        <f>IF(Inputs!B$71&gt;'Asset One Amortization'!C35,Inputs!B$195,IF(Inputs!B$71='Asset One Amortization'!C35,Inputs!B$196,0))</f>
        <v>0</v>
      </c>
      <c r="Y35" s="52">
        <f>IF(X34&lt;&gt;Inputs!B$188,(Y34*(1+Inputs!B$192))+X35,0)</f>
        <v>0</v>
      </c>
      <c r="AA35" s="113">
        <f>AA34*(1+Inputs!$B$72)</f>
        <v>0</v>
      </c>
      <c r="AB35" s="45">
        <f>SUM(AA$30:AA35)</f>
        <v>0</v>
      </c>
      <c r="AD35" s="113">
        <f>AD34*(1+Inputs!$B$72)</f>
        <v>0</v>
      </c>
    </row>
    <row r="36" spans="1:30" ht="11.25" customHeight="1">
      <c r="A36" s="4"/>
      <c r="B36" s="4"/>
      <c r="C36" s="25">
        <f>IF(ISTEXT(C35),"",IF(MAX(C$30:C35)=W$214,"",C35+1))</f>
        <v>7</v>
      </c>
      <c r="D36" s="29" t="e">
        <f t="shared" si="10"/>
        <v>#DIV/0!</v>
      </c>
      <c r="E36" s="29" t="e">
        <f t="shared" si="6"/>
        <v>#DIV/0!</v>
      </c>
      <c r="F36" s="29" t="e">
        <f t="shared" si="11"/>
        <v>#DIV/0!</v>
      </c>
      <c r="G36" s="29" t="e">
        <f t="shared" si="12"/>
        <v>#DIV/0!</v>
      </c>
      <c r="H36" s="29" t="e">
        <f t="shared" si="7"/>
        <v>#DIV/0!</v>
      </c>
      <c r="I36" s="29" t="e">
        <f t="shared" si="7"/>
        <v>#DIV/0!</v>
      </c>
      <c r="J36" s="29" t="e">
        <f t="shared" si="5"/>
        <v>#DIV/0!</v>
      </c>
      <c r="K36" s="49" t="e">
        <f>SUM(E$30:E36)</f>
        <v>#DIV/0!</v>
      </c>
      <c r="L36" s="4"/>
      <c r="M36" s="112">
        <f>IF(Inputs!B$73&gt;'Asset One Amortization'!C36,0,IF(Inputs!B$73+Inputs!B$74&gt;='Asset One Amortization'!C36,1,0))</f>
        <v>0</v>
      </c>
      <c r="N36" s="113">
        <f>N35*(1+Inputs!$B$72)</f>
        <v>0</v>
      </c>
      <c r="O36" s="113">
        <f>O35*(1+Inputs!$B$72)</f>
        <v>0</v>
      </c>
      <c r="P36" s="113">
        <f t="shared" si="8"/>
        <v>0</v>
      </c>
      <c r="Q36" s="45">
        <f>SUM(P$30:P36)</f>
        <v>0</v>
      </c>
      <c r="S36" s="113">
        <f>S35*(1+Inputs!$B$72)</f>
        <v>0</v>
      </c>
      <c r="T36" s="113">
        <f>T35*(1+Inputs!$B$72)</f>
        <v>0</v>
      </c>
      <c r="U36" s="113">
        <f t="shared" si="9"/>
        <v>0</v>
      </c>
      <c r="V36" s="45">
        <f>SUM(U$30:U36)</f>
        <v>0</v>
      </c>
      <c r="X36" s="52">
        <f>IF(Inputs!B$71&gt;'Asset One Amortization'!C36,Inputs!B$195,IF(Inputs!B$71='Asset One Amortization'!C36,Inputs!B$196,0))</f>
        <v>0</v>
      </c>
      <c r="Y36" s="52">
        <f>IF(X35&lt;&gt;Inputs!B$188,(Y35*(1+Inputs!B$192))+X36,0)</f>
        <v>0</v>
      </c>
      <c r="AA36" s="113">
        <f>AA35*(1+Inputs!$B$72)</f>
        <v>0</v>
      </c>
      <c r="AB36" s="45">
        <f>SUM(AA$30:AA36)</f>
        <v>0</v>
      </c>
      <c r="AD36" s="113">
        <f>AD35*(1+Inputs!$B$72)</f>
        <v>0</v>
      </c>
    </row>
    <row r="37" spans="1:30" ht="11.25" customHeight="1">
      <c r="A37" s="4"/>
      <c r="B37" s="4"/>
      <c r="C37" s="25">
        <f>IF(ISTEXT(C36),"",IF(MAX(C$30:C36)=W$214,"",C36+1))</f>
        <v>8</v>
      </c>
      <c r="D37" s="29" t="e">
        <f t="shared" si="10"/>
        <v>#DIV/0!</v>
      </c>
      <c r="E37" s="29" t="e">
        <f t="shared" si="6"/>
        <v>#DIV/0!</v>
      </c>
      <c r="F37" s="29" t="e">
        <f t="shared" si="11"/>
        <v>#DIV/0!</v>
      </c>
      <c r="G37" s="29" t="e">
        <f t="shared" si="12"/>
        <v>#DIV/0!</v>
      </c>
      <c r="H37" s="29" t="e">
        <f t="shared" si="7"/>
        <v>#DIV/0!</v>
      </c>
      <c r="I37" s="29" t="e">
        <f t="shared" si="7"/>
        <v>#DIV/0!</v>
      </c>
      <c r="J37" s="29" t="e">
        <f t="shared" si="5"/>
        <v>#DIV/0!</v>
      </c>
      <c r="K37" s="49" t="e">
        <f>SUM(E$30:E37)</f>
        <v>#DIV/0!</v>
      </c>
      <c r="L37" s="4"/>
      <c r="M37" s="112">
        <f>IF(Inputs!B$73&gt;'Asset One Amortization'!C37,0,IF(Inputs!B$73+Inputs!B$74&gt;='Asset One Amortization'!C37,1,0))</f>
        <v>0</v>
      </c>
      <c r="N37" s="113">
        <f>N36*(1+Inputs!$B$72)</f>
        <v>0</v>
      </c>
      <c r="O37" s="113">
        <f>O36*(1+Inputs!$B$72)</f>
        <v>0</v>
      </c>
      <c r="P37" s="113">
        <f t="shared" si="8"/>
        <v>0</v>
      </c>
      <c r="Q37" s="45">
        <f>SUM(P$30:P37)</f>
        <v>0</v>
      </c>
      <c r="S37" s="113">
        <f>S36*(1+Inputs!$B$72)</f>
        <v>0</v>
      </c>
      <c r="T37" s="113">
        <f>T36*(1+Inputs!$B$72)</f>
        <v>0</v>
      </c>
      <c r="U37" s="113">
        <f t="shared" si="9"/>
        <v>0</v>
      </c>
      <c r="V37" s="45">
        <f>SUM(U$30:U37)</f>
        <v>0</v>
      </c>
      <c r="X37" s="52">
        <f>IF(Inputs!B$71&gt;'Asset One Amortization'!C37,Inputs!B$195,IF(Inputs!B$71='Asset One Amortization'!C37,Inputs!B$196,0))</f>
        <v>0</v>
      </c>
      <c r="Y37" s="52">
        <f>IF(X36&lt;&gt;Inputs!B$188,(Y36*(1+Inputs!B$192))+X37,0)</f>
        <v>0</v>
      </c>
      <c r="AA37" s="113">
        <f>AA36*(1+Inputs!$B$72)</f>
        <v>0</v>
      </c>
      <c r="AB37" s="45">
        <f>SUM(AA$30:AA37)</f>
        <v>0</v>
      </c>
      <c r="AD37" s="113">
        <f>AD36*(1+Inputs!$B$72)</f>
        <v>0</v>
      </c>
    </row>
    <row r="38" spans="1:30" ht="11.25" customHeight="1">
      <c r="A38" s="4"/>
      <c r="B38" s="4"/>
      <c r="C38" s="25">
        <f>IF(ISTEXT(C37),"",IF(MAX(C$30:C37)=W$214,"",C37+1))</f>
        <v>9</v>
      </c>
      <c r="D38" s="29" t="e">
        <f t="shared" si="10"/>
        <v>#DIV/0!</v>
      </c>
      <c r="E38" s="29" t="e">
        <f t="shared" si="6"/>
        <v>#DIV/0!</v>
      </c>
      <c r="F38" s="29" t="e">
        <f t="shared" si="11"/>
        <v>#DIV/0!</v>
      </c>
      <c r="G38" s="29" t="e">
        <f t="shared" si="12"/>
        <v>#DIV/0!</v>
      </c>
      <c r="H38" s="29" t="e">
        <f t="shared" si="7"/>
        <v>#DIV/0!</v>
      </c>
      <c r="I38" s="29" t="e">
        <f t="shared" si="7"/>
        <v>#DIV/0!</v>
      </c>
      <c r="J38" s="29" t="e">
        <f t="shared" si="5"/>
        <v>#DIV/0!</v>
      </c>
      <c r="K38" s="49" t="e">
        <f>SUM(E$30:E38)</f>
        <v>#DIV/0!</v>
      </c>
      <c r="L38" s="4"/>
      <c r="M38" s="112">
        <f>IF(Inputs!B$73&gt;'Asset One Amortization'!C38,0,IF(Inputs!B$73+Inputs!B$74&gt;='Asset One Amortization'!C38,1,0))</f>
        <v>0</v>
      </c>
      <c r="N38" s="113">
        <f>N37*(1+Inputs!$B$72)</f>
        <v>0</v>
      </c>
      <c r="O38" s="113">
        <f>O37*(1+Inputs!$B$72)</f>
        <v>0</v>
      </c>
      <c r="P38" s="113">
        <f t="shared" si="8"/>
        <v>0</v>
      </c>
      <c r="Q38" s="45">
        <f>SUM(P$30:P38)</f>
        <v>0</v>
      </c>
      <c r="S38" s="113">
        <f>S37*(1+Inputs!$B$72)</f>
        <v>0</v>
      </c>
      <c r="T38" s="113">
        <f>T37*(1+Inputs!$B$72)</f>
        <v>0</v>
      </c>
      <c r="U38" s="113">
        <f t="shared" si="9"/>
        <v>0</v>
      </c>
      <c r="V38" s="45">
        <f>SUM(U$30:U38)</f>
        <v>0</v>
      </c>
      <c r="X38" s="52">
        <f>IF(Inputs!B$71&gt;'Asset One Amortization'!C38,Inputs!B$195,IF(Inputs!B$71='Asset One Amortization'!C38,Inputs!B$196,0))</f>
        <v>0</v>
      </c>
      <c r="Y38" s="52">
        <f>IF(X37&lt;&gt;Inputs!B$188,(Y37*(1+Inputs!B$192))+X38,0)</f>
        <v>0</v>
      </c>
      <c r="AA38" s="113">
        <f>AA37*(1+Inputs!$B$72)</f>
        <v>0</v>
      </c>
      <c r="AB38" s="45">
        <f>SUM(AA$30:AA38)</f>
        <v>0</v>
      </c>
      <c r="AD38" s="113">
        <f>AD37*(1+Inputs!$B$72)</f>
        <v>0</v>
      </c>
    </row>
    <row r="39" spans="1:30" ht="11.25" customHeight="1">
      <c r="A39" s="4"/>
      <c r="B39" s="4"/>
      <c r="C39" s="25">
        <f>IF(ISTEXT(C38),"",IF(MAX(C$30:C38)=W$214,"",C38+1))</f>
        <v>10</v>
      </c>
      <c r="D39" s="29" t="e">
        <f t="shared" si="10"/>
        <v>#DIV/0!</v>
      </c>
      <c r="E39" s="29" t="e">
        <f t="shared" si="6"/>
        <v>#DIV/0!</v>
      </c>
      <c r="F39" s="29" t="e">
        <f t="shared" si="11"/>
        <v>#DIV/0!</v>
      </c>
      <c r="G39" s="29" t="e">
        <f t="shared" si="12"/>
        <v>#DIV/0!</v>
      </c>
      <c r="H39" s="29" t="e">
        <f t="shared" si="7"/>
        <v>#DIV/0!</v>
      </c>
      <c r="I39" s="29" t="e">
        <f t="shared" si="7"/>
        <v>#DIV/0!</v>
      </c>
      <c r="J39" s="29" t="e">
        <f t="shared" si="5"/>
        <v>#DIV/0!</v>
      </c>
      <c r="K39" s="49" t="e">
        <f>SUM(E$30:E39)</f>
        <v>#DIV/0!</v>
      </c>
      <c r="L39" s="4"/>
      <c r="M39" s="112">
        <f>IF(Inputs!B$73&gt;'Asset One Amortization'!C39,0,IF(Inputs!B$73+Inputs!B$74&gt;='Asset One Amortization'!C39,1,0))</f>
        <v>0</v>
      </c>
      <c r="N39" s="113">
        <f>N38*(1+Inputs!$B$72)</f>
        <v>0</v>
      </c>
      <c r="O39" s="113">
        <f>O38*(1+Inputs!$B$72)</f>
        <v>0</v>
      </c>
      <c r="P39" s="113">
        <f t="shared" si="8"/>
        <v>0</v>
      </c>
      <c r="Q39" s="45">
        <f>SUM(P$30:P39)</f>
        <v>0</v>
      </c>
      <c r="S39" s="113">
        <f>S38*(1+Inputs!$B$72)</f>
        <v>0</v>
      </c>
      <c r="T39" s="113">
        <f>T38*(1+Inputs!$B$72)</f>
        <v>0</v>
      </c>
      <c r="U39" s="113">
        <f t="shared" si="9"/>
        <v>0</v>
      </c>
      <c r="V39" s="45">
        <f>SUM(U$30:U39)</f>
        <v>0</v>
      </c>
      <c r="X39" s="52">
        <f>IF(Inputs!B$71&gt;'Asset One Amortization'!C39,Inputs!B$195,IF(Inputs!B$71='Asset One Amortization'!C39,Inputs!B$196,0))</f>
        <v>0</v>
      </c>
      <c r="Y39" s="52">
        <f>IF(X38&lt;&gt;Inputs!B$188,(Y38*(1+Inputs!B$192))+X39,0)</f>
        <v>0</v>
      </c>
      <c r="AA39" s="113">
        <f>AA38*(1+Inputs!$B$72)</f>
        <v>0</v>
      </c>
      <c r="AB39" s="45">
        <f>SUM(AA$30:AA39)</f>
        <v>0</v>
      </c>
      <c r="AD39" s="113">
        <f>AD38*(1+Inputs!$B$72)</f>
        <v>0</v>
      </c>
    </row>
    <row r="40" spans="1:30" ht="11.25" customHeight="1">
      <c r="A40" s="4"/>
      <c r="B40" s="4"/>
      <c r="C40" s="25">
        <f>IF(ISTEXT(C39),"",IF(MAX(C$30:C39)=W$214,"",C39+1))</f>
        <v>11</v>
      </c>
      <c r="D40" s="29" t="e">
        <f t="shared" si="10"/>
        <v>#DIV/0!</v>
      </c>
      <c r="E40" s="29" t="e">
        <f t="shared" si="6"/>
        <v>#DIV/0!</v>
      </c>
      <c r="F40" s="29" t="e">
        <f t="shared" si="11"/>
        <v>#DIV/0!</v>
      </c>
      <c r="G40" s="29" t="e">
        <f t="shared" si="12"/>
        <v>#DIV/0!</v>
      </c>
      <c r="H40" s="29" t="e">
        <f t="shared" si="7"/>
        <v>#DIV/0!</v>
      </c>
      <c r="I40" s="29" t="e">
        <f t="shared" si="7"/>
        <v>#DIV/0!</v>
      </c>
      <c r="J40" s="29" t="e">
        <f t="shared" si="5"/>
        <v>#DIV/0!</v>
      </c>
      <c r="K40" s="49" t="e">
        <f>SUM(E$30:E40)</f>
        <v>#DIV/0!</v>
      </c>
      <c r="L40" s="4"/>
      <c r="M40" s="112">
        <f>IF(Inputs!B$73&gt;'Asset One Amortization'!C40,0,IF(Inputs!B$73+Inputs!B$74&gt;='Asset One Amortization'!C40,1,0))</f>
        <v>0</v>
      </c>
      <c r="N40" s="113">
        <f>N39*(1+Inputs!$B$72)</f>
        <v>0</v>
      </c>
      <c r="O40" s="113">
        <f>O39*(1+Inputs!$B$72)</f>
        <v>0</v>
      </c>
      <c r="P40" s="113">
        <f t="shared" si="8"/>
        <v>0</v>
      </c>
      <c r="Q40" s="45">
        <f>SUM(P$30:P40)</f>
        <v>0</v>
      </c>
      <c r="S40" s="113">
        <f>S39*(1+Inputs!$B$72)</f>
        <v>0</v>
      </c>
      <c r="T40" s="113">
        <f>T39*(1+Inputs!$B$72)</f>
        <v>0</v>
      </c>
      <c r="U40" s="113">
        <f t="shared" si="9"/>
        <v>0</v>
      </c>
      <c r="V40" s="45">
        <f>SUM(U$30:U40)</f>
        <v>0</v>
      </c>
      <c r="X40" s="52">
        <f>IF(Inputs!B$71&gt;'Asset One Amortization'!C40,Inputs!B$195,IF(Inputs!B$71='Asset One Amortization'!C40,Inputs!B$196,0))</f>
        <v>0</v>
      </c>
      <c r="Y40" s="52">
        <f>IF(X39&lt;&gt;Inputs!B$188,(Y39*(1+Inputs!B$192))+X40,0)</f>
        <v>0</v>
      </c>
      <c r="AA40" s="113">
        <f>AA39*(1+Inputs!$B$72)</f>
        <v>0</v>
      </c>
      <c r="AB40" s="45">
        <f>SUM(AA$30:AA40)</f>
        <v>0</v>
      </c>
      <c r="AD40" s="113">
        <f>AD39*(1+Inputs!$B$72)</f>
        <v>0</v>
      </c>
    </row>
    <row r="41" spans="1:30" ht="11.25" customHeight="1">
      <c r="A41" s="4"/>
      <c r="B41" s="4"/>
      <c r="C41" s="25">
        <f>IF(ISTEXT(C40),"",IF(MAX(C$30:C40)=W$214,"",C40+1))</f>
        <v>12</v>
      </c>
      <c r="D41" s="29" t="e">
        <f t="shared" si="10"/>
        <v>#DIV/0!</v>
      </c>
      <c r="E41" s="29" t="e">
        <f t="shared" si="6"/>
        <v>#DIV/0!</v>
      </c>
      <c r="F41" s="29" t="e">
        <f t="shared" si="11"/>
        <v>#DIV/0!</v>
      </c>
      <c r="G41" s="29" t="e">
        <f t="shared" si="12"/>
        <v>#DIV/0!</v>
      </c>
      <c r="H41" s="29" t="e">
        <f t="shared" si="7"/>
        <v>#DIV/0!</v>
      </c>
      <c r="I41" s="29" t="e">
        <f t="shared" si="7"/>
        <v>#DIV/0!</v>
      </c>
      <c r="J41" s="29" t="e">
        <f t="shared" si="5"/>
        <v>#DIV/0!</v>
      </c>
      <c r="K41" s="49" t="e">
        <f>SUM(E$30:E41)</f>
        <v>#DIV/0!</v>
      </c>
      <c r="L41" s="4"/>
      <c r="M41" s="112">
        <f>IF(Inputs!B$73&gt;'Asset One Amortization'!C41,0,IF(Inputs!B$73+Inputs!B$74&gt;='Asset One Amortization'!C41,1,0))</f>
        <v>0</v>
      </c>
      <c r="N41" s="113">
        <f>N40*(1+Inputs!$B$72)</f>
        <v>0</v>
      </c>
      <c r="O41" s="113">
        <f>O40*(1+Inputs!$B$72)</f>
        <v>0</v>
      </c>
      <c r="P41" s="113">
        <f t="shared" si="8"/>
        <v>0</v>
      </c>
      <c r="Q41" s="45">
        <f>SUM(P$30:P41)</f>
        <v>0</v>
      </c>
      <c r="S41" s="113">
        <f>S40*(1+Inputs!$B$72)</f>
        <v>0</v>
      </c>
      <c r="T41" s="113">
        <f>T40*(1+Inputs!$B$72)</f>
        <v>0</v>
      </c>
      <c r="U41" s="113">
        <f t="shared" si="9"/>
        <v>0</v>
      </c>
      <c r="V41" s="45">
        <f>SUM(U$30:U41)</f>
        <v>0</v>
      </c>
      <c r="X41" s="52">
        <f>IF(Inputs!B$71&gt;'Asset One Amortization'!C41,Inputs!B$195,IF(Inputs!B$71='Asset One Amortization'!C41,Inputs!B$196,0))</f>
        <v>0</v>
      </c>
      <c r="Y41" s="52">
        <f>IF(X40&lt;&gt;Inputs!B$188,(Y40*(1+Inputs!B$192))+X41,0)</f>
        <v>0</v>
      </c>
      <c r="AA41" s="113">
        <f>AA40*(1+Inputs!$B$72)</f>
        <v>0</v>
      </c>
      <c r="AB41" s="45">
        <f>SUM(AA$30:AA41)</f>
        <v>0</v>
      </c>
      <c r="AD41" s="113">
        <f>AD40*(1+Inputs!$B$72)</f>
        <v>0</v>
      </c>
    </row>
    <row r="42" spans="1:30" ht="11.25" customHeight="1">
      <c r="A42" s="4"/>
      <c r="B42" s="4"/>
      <c r="C42" s="25">
        <f>IF(ISTEXT(C41),"",IF(MAX(C$30:C41)=W$214,"",C41+1))</f>
        <v>13</v>
      </c>
      <c r="D42" s="29" t="e">
        <f t="shared" si="10"/>
        <v>#DIV/0!</v>
      </c>
      <c r="E42" s="29" t="e">
        <f t="shared" si="6"/>
        <v>#DIV/0!</v>
      </c>
      <c r="F42" s="29" t="e">
        <f t="shared" si="11"/>
        <v>#DIV/0!</v>
      </c>
      <c r="G42" s="29" t="e">
        <f t="shared" si="12"/>
        <v>#DIV/0!</v>
      </c>
      <c r="H42" s="29" t="e">
        <f t="shared" si="7"/>
        <v>#DIV/0!</v>
      </c>
      <c r="I42" s="29" t="e">
        <f t="shared" si="7"/>
        <v>#DIV/0!</v>
      </c>
      <c r="J42" s="29" t="e">
        <f t="shared" si="5"/>
        <v>#DIV/0!</v>
      </c>
      <c r="K42" s="49" t="e">
        <f>SUM(E$30:E42)</f>
        <v>#DIV/0!</v>
      </c>
      <c r="L42" s="4"/>
      <c r="M42" s="112">
        <f>IF(Inputs!B$73&gt;'Asset One Amortization'!C42,0,IF(Inputs!B$73+Inputs!B$74&gt;='Asset One Amortization'!C42,1,0))</f>
        <v>0</v>
      </c>
      <c r="N42" s="113">
        <f>N41*(1+Inputs!$B$72)</f>
        <v>0</v>
      </c>
      <c r="O42" s="113">
        <f>O41*(1+Inputs!$B$72)</f>
        <v>0</v>
      </c>
      <c r="P42" s="113">
        <f t="shared" si="8"/>
        <v>0</v>
      </c>
      <c r="Q42" s="45">
        <f>SUM(P$30:P42)</f>
        <v>0</v>
      </c>
      <c r="S42" s="113">
        <f>S41*(1+Inputs!$B$72)</f>
        <v>0</v>
      </c>
      <c r="T42" s="113">
        <f>T41*(1+Inputs!$B$72)</f>
        <v>0</v>
      </c>
      <c r="U42" s="113">
        <f t="shared" si="9"/>
        <v>0</v>
      </c>
      <c r="V42" s="45">
        <f>SUM(U$30:U42)</f>
        <v>0</v>
      </c>
      <c r="X42" s="52">
        <f>IF(Inputs!B$71&gt;'Asset One Amortization'!C42,Inputs!B$195,IF(Inputs!B$71='Asset One Amortization'!C42,Inputs!B$196,0))</f>
        <v>0</v>
      </c>
      <c r="Y42" s="52">
        <f>IF(X41&lt;&gt;Inputs!B$188,(Y41*(1+Inputs!B$192))+X42,0)</f>
        <v>0</v>
      </c>
      <c r="AA42" s="113">
        <f>AA41*(1+Inputs!$B$72)</f>
        <v>0</v>
      </c>
      <c r="AB42" s="45">
        <f>SUM(AA$30:AA42)</f>
        <v>0</v>
      </c>
      <c r="AD42" s="113">
        <f>AD41*(1+Inputs!$B$72)</f>
        <v>0</v>
      </c>
    </row>
    <row r="43" spans="1:30" ht="11.25" customHeight="1">
      <c r="A43" s="4"/>
      <c r="B43" s="4"/>
      <c r="C43" s="25">
        <f>IF(ISTEXT(C42),"",IF(MAX(C$30:C42)=W$214,"",C42+1))</f>
        <v>14</v>
      </c>
      <c r="D43" s="29" t="e">
        <f t="shared" si="10"/>
        <v>#DIV/0!</v>
      </c>
      <c r="E43" s="29" t="e">
        <f t="shared" si="6"/>
        <v>#DIV/0!</v>
      </c>
      <c r="F43" s="29" t="e">
        <f t="shared" si="11"/>
        <v>#DIV/0!</v>
      </c>
      <c r="G43" s="29" t="e">
        <f t="shared" si="12"/>
        <v>#DIV/0!</v>
      </c>
      <c r="H43" s="29" t="e">
        <f t="shared" si="7"/>
        <v>#DIV/0!</v>
      </c>
      <c r="I43" s="29" t="e">
        <f t="shared" si="7"/>
        <v>#DIV/0!</v>
      </c>
      <c r="J43" s="29" t="e">
        <f t="shared" si="5"/>
        <v>#DIV/0!</v>
      </c>
      <c r="K43" s="49" t="e">
        <f>SUM(E$30:E43)</f>
        <v>#DIV/0!</v>
      </c>
      <c r="L43" s="4"/>
      <c r="M43" s="112">
        <f>IF(Inputs!B$73&gt;'Asset One Amortization'!C43,0,IF(Inputs!B$73+Inputs!B$74&gt;='Asset One Amortization'!C43,1,0))</f>
        <v>0</v>
      </c>
      <c r="N43" s="113">
        <f>N42*(1+Inputs!$B$72)</f>
        <v>0</v>
      </c>
      <c r="O43" s="113">
        <f>O42*(1+Inputs!$B$72)</f>
        <v>0</v>
      </c>
      <c r="P43" s="113">
        <f t="shared" si="8"/>
        <v>0</v>
      </c>
      <c r="Q43" s="45">
        <f>SUM(P$30:P43)</f>
        <v>0</v>
      </c>
      <c r="S43" s="113">
        <f>S42*(1+Inputs!$B$72)</f>
        <v>0</v>
      </c>
      <c r="T43" s="113">
        <f>T42*(1+Inputs!$B$72)</f>
        <v>0</v>
      </c>
      <c r="U43" s="113">
        <f t="shared" si="9"/>
        <v>0</v>
      </c>
      <c r="V43" s="45">
        <f>SUM(U$30:U43)</f>
        <v>0</v>
      </c>
      <c r="X43" s="52">
        <f>IF(Inputs!B$71&gt;'Asset One Amortization'!C43,Inputs!B$195,IF(Inputs!B$71='Asset One Amortization'!C43,Inputs!B$196,0))</f>
        <v>0</v>
      </c>
      <c r="Y43" s="52">
        <f>IF(X42&lt;&gt;Inputs!B$188,(Y42*(1+Inputs!B$192))+X43,0)</f>
        <v>0</v>
      </c>
      <c r="AA43" s="113">
        <f>AA42*(1+Inputs!$B$72)</f>
        <v>0</v>
      </c>
      <c r="AB43" s="45">
        <f>SUM(AA$30:AA43)</f>
        <v>0</v>
      </c>
      <c r="AD43" s="113">
        <f>AD42*(1+Inputs!$B$72)</f>
        <v>0</v>
      </c>
    </row>
    <row r="44" spans="1:30" ht="11.25" customHeight="1">
      <c r="A44" s="4"/>
      <c r="B44" s="4"/>
      <c r="C44" s="25">
        <f>IF(ISTEXT(C43),"",IF(MAX(C$30:C43)=W$214,"",C43+1))</f>
        <v>15</v>
      </c>
      <c r="D44" s="29" t="e">
        <f t="shared" si="10"/>
        <v>#DIV/0!</v>
      </c>
      <c r="E44" s="29" t="e">
        <f t="shared" si="6"/>
        <v>#DIV/0!</v>
      </c>
      <c r="F44" s="29" t="e">
        <f t="shared" si="11"/>
        <v>#DIV/0!</v>
      </c>
      <c r="G44" s="29" t="e">
        <f t="shared" si="12"/>
        <v>#DIV/0!</v>
      </c>
      <c r="H44" s="29" t="e">
        <f t="shared" si="7"/>
        <v>#DIV/0!</v>
      </c>
      <c r="I44" s="29" t="e">
        <f t="shared" si="7"/>
        <v>#DIV/0!</v>
      </c>
      <c r="J44" s="29" t="e">
        <f t="shared" si="5"/>
        <v>#DIV/0!</v>
      </c>
      <c r="K44" s="49" t="e">
        <f>SUM(E$30:E44)</f>
        <v>#DIV/0!</v>
      </c>
      <c r="L44" s="4"/>
      <c r="M44" s="112">
        <f>IF(Inputs!B$73&gt;'Asset One Amortization'!C44,0,IF(Inputs!B$73+Inputs!B$74&gt;='Asset One Amortization'!C44,1,0))</f>
        <v>0</v>
      </c>
      <c r="N44" s="113">
        <f>N43*(1+Inputs!$B$72)</f>
        <v>0</v>
      </c>
      <c r="O44" s="113">
        <f>O43*(1+Inputs!$B$72)</f>
        <v>0</v>
      </c>
      <c r="P44" s="113">
        <f t="shared" si="8"/>
        <v>0</v>
      </c>
      <c r="Q44" s="45">
        <f>SUM(P$30:P44)</f>
        <v>0</v>
      </c>
      <c r="S44" s="113">
        <f>S43*(1+Inputs!$B$72)</f>
        <v>0</v>
      </c>
      <c r="T44" s="113">
        <f>T43*(1+Inputs!$B$72)</f>
        <v>0</v>
      </c>
      <c r="U44" s="113">
        <f t="shared" si="9"/>
        <v>0</v>
      </c>
      <c r="V44" s="45">
        <f>SUM(U$30:U44)</f>
        <v>0</v>
      </c>
      <c r="X44" s="52">
        <f>IF(Inputs!B$71&gt;'Asset One Amortization'!C44,Inputs!B$195,IF(Inputs!B$71='Asset One Amortization'!C44,Inputs!B$196,0))</f>
        <v>0</v>
      </c>
      <c r="Y44" s="52">
        <f>IF(X43&lt;&gt;Inputs!B$188,(Y43*(1+Inputs!B$192))+X44,0)</f>
        <v>0</v>
      </c>
      <c r="AA44" s="113">
        <f>AA43*(1+Inputs!$B$72)</f>
        <v>0</v>
      </c>
      <c r="AB44" s="45">
        <f>SUM(AA$30:AA44)</f>
        <v>0</v>
      </c>
      <c r="AD44" s="113">
        <f>AD43*(1+Inputs!$B$72)</f>
        <v>0</v>
      </c>
    </row>
    <row r="45" spans="1:30" ht="11.25" customHeight="1">
      <c r="A45" s="4"/>
      <c r="B45" s="4"/>
      <c r="C45" s="25">
        <f>IF(ISTEXT(C44),"",IF(MAX(C$30:C44)=W$214,"",C44+1))</f>
        <v>16</v>
      </c>
      <c r="D45" s="29" t="e">
        <f t="shared" si="10"/>
        <v>#DIV/0!</v>
      </c>
      <c r="E45" s="29" t="e">
        <f t="shared" si="6"/>
        <v>#DIV/0!</v>
      </c>
      <c r="F45" s="29" t="e">
        <f t="shared" si="11"/>
        <v>#DIV/0!</v>
      </c>
      <c r="G45" s="29" t="e">
        <f t="shared" si="12"/>
        <v>#DIV/0!</v>
      </c>
      <c r="H45" s="29" t="e">
        <f t="shared" si="7"/>
        <v>#DIV/0!</v>
      </c>
      <c r="I45" s="29" t="e">
        <f t="shared" si="7"/>
        <v>#DIV/0!</v>
      </c>
      <c r="J45" s="29" t="e">
        <f t="shared" si="5"/>
        <v>#DIV/0!</v>
      </c>
      <c r="K45" s="49" t="e">
        <f>SUM(E$30:E45)</f>
        <v>#DIV/0!</v>
      </c>
      <c r="L45" s="4"/>
      <c r="M45" s="112">
        <f>IF(Inputs!B$73&gt;'Asset One Amortization'!C45,0,IF(Inputs!B$73+Inputs!B$74&gt;='Asset One Amortization'!C45,1,0))</f>
        <v>0</v>
      </c>
      <c r="N45" s="113">
        <f>N44*(1+Inputs!$B$72)</f>
        <v>0</v>
      </c>
      <c r="O45" s="113">
        <f>O44*(1+Inputs!$B$72)</f>
        <v>0</v>
      </c>
      <c r="P45" s="113">
        <f t="shared" si="8"/>
        <v>0</v>
      </c>
      <c r="Q45" s="45">
        <f>SUM(P$30:P45)</f>
        <v>0</v>
      </c>
      <c r="S45" s="113">
        <f>S44*(1+Inputs!$B$72)</f>
        <v>0</v>
      </c>
      <c r="T45" s="113">
        <f>T44*(1+Inputs!$B$72)</f>
        <v>0</v>
      </c>
      <c r="U45" s="113">
        <f t="shared" si="9"/>
        <v>0</v>
      </c>
      <c r="V45" s="45">
        <f>SUM(U$30:U45)</f>
        <v>0</v>
      </c>
      <c r="X45" s="52">
        <f>IF(Inputs!B$71&gt;'Asset One Amortization'!C45,Inputs!B$195,IF(Inputs!B$71='Asset One Amortization'!C45,Inputs!B$196,0))</f>
        <v>0</v>
      </c>
      <c r="Y45" s="52">
        <f>IF(X44&lt;&gt;Inputs!B$188,(Y44*(1+Inputs!B$192))+X45,0)</f>
        <v>0</v>
      </c>
      <c r="AA45" s="113">
        <f>AA44*(1+Inputs!$B$72)</f>
        <v>0</v>
      </c>
      <c r="AB45" s="45">
        <f>SUM(AA$30:AA45)</f>
        <v>0</v>
      </c>
      <c r="AD45" s="113">
        <f>AD44*(1+Inputs!$B$72)</f>
        <v>0</v>
      </c>
    </row>
    <row r="46" spans="1:30" ht="11.25" customHeight="1">
      <c r="A46" s="4"/>
      <c r="B46" s="4"/>
      <c r="C46" s="25">
        <f>IF(ISTEXT(C45),"",IF(MAX(C$30:C45)=W$214,"",C45+1))</f>
        <v>17</v>
      </c>
      <c r="D46" s="29" t="e">
        <f t="shared" si="10"/>
        <v>#DIV/0!</v>
      </c>
      <c r="E46" s="29" t="e">
        <f t="shared" si="6"/>
        <v>#DIV/0!</v>
      </c>
      <c r="F46" s="29" t="e">
        <f t="shared" si="11"/>
        <v>#DIV/0!</v>
      </c>
      <c r="G46" s="29" t="e">
        <f t="shared" si="12"/>
        <v>#DIV/0!</v>
      </c>
      <c r="H46" s="29" t="e">
        <f t="shared" si="7"/>
        <v>#DIV/0!</v>
      </c>
      <c r="I46" s="29" t="e">
        <f t="shared" si="7"/>
        <v>#DIV/0!</v>
      </c>
      <c r="J46" s="29" t="e">
        <f t="shared" si="5"/>
        <v>#DIV/0!</v>
      </c>
      <c r="K46" s="49" t="e">
        <f>SUM(E$30:E46)</f>
        <v>#DIV/0!</v>
      </c>
      <c r="L46" s="4"/>
      <c r="M46" s="112">
        <f>IF(Inputs!B$73&gt;'Asset One Amortization'!C46,0,IF(Inputs!B$73+Inputs!B$74&gt;='Asset One Amortization'!C46,1,0))</f>
        <v>0</v>
      </c>
      <c r="N46" s="113">
        <f>N45*(1+Inputs!$B$72)</f>
        <v>0</v>
      </c>
      <c r="O46" s="113">
        <f>O45*(1+Inputs!$B$72)</f>
        <v>0</v>
      </c>
      <c r="P46" s="113">
        <f t="shared" si="8"/>
        <v>0</v>
      </c>
      <c r="Q46" s="45">
        <f>SUM(P$30:P46)</f>
        <v>0</v>
      </c>
      <c r="S46" s="113">
        <f>S45*(1+Inputs!$B$72)</f>
        <v>0</v>
      </c>
      <c r="T46" s="113">
        <f>T45*(1+Inputs!$B$72)</f>
        <v>0</v>
      </c>
      <c r="U46" s="113">
        <f t="shared" si="9"/>
        <v>0</v>
      </c>
      <c r="V46" s="45">
        <f>SUM(U$30:U46)</f>
        <v>0</v>
      </c>
      <c r="X46" s="52">
        <f>IF(Inputs!B$71&gt;'Asset One Amortization'!C46,Inputs!B$195,IF(Inputs!B$71='Asset One Amortization'!C46,Inputs!B$196,0))</f>
        <v>0</v>
      </c>
      <c r="Y46" s="52">
        <f>IF(X45&lt;&gt;Inputs!B$188,(Y45*(1+Inputs!B$192))+X46,0)</f>
        <v>0</v>
      </c>
      <c r="AA46" s="113">
        <f>AA45*(1+Inputs!$B$72)</f>
        <v>0</v>
      </c>
      <c r="AB46" s="45">
        <f>SUM(AA$30:AA46)</f>
        <v>0</v>
      </c>
      <c r="AD46" s="113">
        <f>AD45*(1+Inputs!$B$72)</f>
        <v>0</v>
      </c>
    </row>
    <row r="47" spans="1:30" ht="11.25" customHeight="1">
      <c r="A47" s="4"/>
      <c r="B47" s="4"/>
      <c r="C47" s="25">
        <f>IF(ISTEXT(C46),"",IF(MAX(C$30:C46)=W$214,"",C46+1))</f>
        <v>18</v>
      </c>
      <c r="D47" s="29" t="e">
        <f t="shared" si="10"/>
        <v>#DIV/0!</v>
      </c>
      <c r="E47" s="29" t="e">
        <f t="shared" si="6"/>
        <v>#DIV/0!</v>
      </c>
      <c r="F47" s="29" t="e">
        <f t="shared" si="11"/>
        <v>#DIV/0!</v>
      </c>
      <c r="G47" s="29" t="e">
        <f t="shared" si="12"/>
        <v>#DIV/0!</v>
      </c>
      <c r="H47" s="29" t="e">
        <f t="shared" si="7"/>
        <v>#DIV/0!</v>
      </c>
      <c r="I47" s="29" t="e">
        <f t="shared" si="7"/>
        <v>#DIV/0!</v>
      </c>
      <c r="J47" s="29" t="e">
        <f t="shared" si="5"/>
        <v>#DIV/0!</v>
      </c>
      <c r="K47" s="49" t="e">
        <f>SUM(E$30:E47)</f>
        <v>#DIV/0!</v>
      </c>
      <c r="L47" s="4"/>
      <c r="M47" s="112">
        <f>IF(Inputs!B$73&gt;'Asset One Amortization'!C47,0,IF(Inputs!B$73+Inputs!B$74&gt;='Asset One Amortization'!C47,1,0))</f>
        <v>0</v>
      </c>
      <c r="N47" s="113">
        <f>N46*(1+Inputs!$B$72)</f>
        <v>0</v>
      </c>
      <c r="O47" s="113">
        <f>O46*(1+Inputs!$B$72)</f>
        <v>0</v>
      </c>
      <c r="P47" s="113">
        <f t="shared" si="8"/>
        <v>0</v>
      </c>
      <c r="Q47" s="45">
        <f>SUM(P$30:P47)</f>
        <v>0</v>
      </c>
      <c r="S47" s="113">
        <f>S46*(1+Inputs!$B$72)</f>
        <v>0</v>
      </c>
      <c r="T47" s="113">
        <f>T46*(1+Inputs!$B$72)</f>
        <v>0</v>
      </c>
      <c r="U47" s="113">
        <f t="shared" si="9"/>
        <v>0</v>
      </c>
      <c r="V47" s="45">
        <f>SUM(U$30:U47)</f>
        <v>0</v>
      </c>
      <c r="X47" s="52">
        <f>IF(Inputs!B$71&gt;'Asset One Amortization'!C47,Inputs!B$195,IF(Inputs!B$71='Asset One Amortization'!C47,Inputs!B$196,0))</f>
        <v>0</v>
      </c>
      <c r="Y47" s="52">
        <f>IF(X46&lt;&gt;Inputs!B$188,(Y46*(1+Inputs!B$192))+X47,0)</f>
        <v>0</v>
      </c>
      <c r="AA47" s="113">
        <f>AA46*(1+Inputs!$B$72)</f>
        <v>0</v>
      </c>
      <c r="AB47" s="45">
        <f>SUM(AA$30:AA47)</f>
        <v>0</v>
      </c>
      <c r="AD47" s="113">
        <f>AD46*(1+Inputs!$B$72)</f>
        <v>0</v>
      </c>
    </row>
    <row r="48" spans="1:30" ht="11.25" customHeight="1">
      <c r="A48" s="4"/>
      <c r="B48" s="4"/>
      <c r="C48" s="25">
        <f>IF(ISTEXT(C47),"",IF(MAX(C$30:C47)=W$214,"",C47+1))</f>
        <v>19</v>
      </c>
      <c r="D48" s="29" t="e">
        <f t="shared" si="10"/>
        <v>#DIV/0!</v>
      </c>
      <c r="E48" s="29" t="e">
        <f t="shared" si="6"/>
        <v>#DIV/0!</v>
      </c>
      <c r="F48" s="29" t="e">
        <f t="shared" si="11"/>
        <v>#DIV/0!</v>
      </c>
      <c r="G48" s="29" t="e">
        <f t="shared" si="12"/>
        <v>#DIV/0!</v>
      </c>
      <c r="H48" s="29" t="e">
        <f t="shared" si="7"/>
        <v>#DIV/0!</v>
      </c>
      <c r="I48" s="29" t="e">
        <f t="shared" si="7"/>
        <v>#DIV/0!</v>
      </c>
      <c r="J48" s="29" t="e">
        <f t="shared" si="5"/>
        <v>#DIV/0!</v>
      </c>
      <c r="K48" s="49" t="e">
        <f>SUM(E$30:E48)</f>
        <v>#DIV/0!</v>
      </c>
      <c r="L48" s="4"/>
      <c r="M48" s="112">
        <f>IF(Inputs!B$73&gt;'Asset One Amortization'!C48,0,IF(Inputs!B$73+Inputs!B$74&gt;='Asset One Amortization'!C48,1,0))</f>
        <v>0</v>
      </c>
      <c r="N48" s="113">
        <f>N47*(1+Inputs!$B$72)</f>
        <v>0</v>
      </c>
      <c r="O48" s="113">
        <f>O47*(1+Inputs!$B$72)</f>
        <v>0</v>
      </c>
      <c r="P48" s="113">
        <f t="shared" si="8"/>
        <v>0</v>
      </c>
      <c r="Q48" s="45">
        <f>SUM(P$30:P48)</f>
        <v>0</v>
      </c>
      <c r="S48" s="113">
        <f>S47*(1+Inputs!$B$72)</f>
        <v>0</v>
      </c>
      <c r="T48" s="113">
        <f>T47*(1+Inputs!$B$72)</f>
        <v>0</v>
      </c>
      <c r="U48" s="113">
        <f t="shared" si="9"/>
        <v>0</v>
      </c>
      <c r="V48" s="45">
        <f>SUM(U$30:U48)</f>
        <v>0</v>
      </c>
      <c r="X48" s="52">
        <f>IF(Inputs!B$71&gt;'Asset One Amortization'!C48,Inputs!B$195,IF(Inputs!B$71='Asset One Amortization'!C48,Inputs!B$196,0))</f>
        <v>0</v>
      </c>
      <c r="Y48" s="52">
        <f>IF(X47&lt;&gt;Inputs!B$188,(Y47*(1+Inputs!B$192))+X48,0)</f>
        <v>0</v>
      </c>
      <c r="AA48" s="113">
        <f>AA47*(1+Inputs!$B$72)</f>
        <v>0</v>
      </c>
      <c r="AB48" s="45">
        <f>SUM(AA$30:AA48)</f>
        <v>0</v>
      </c>
      <c r="AD48" s="113">
        <f>AD47*(1+Inputs!$B$72)</f>
        <v>0</v>
      </c>
    </row>
    <row r="49" spans="1:30" ht="11.25" customHeight="1">
      <c r="A49" s="4"/>
      <c r="B49" s="4"/>
      <c r="C49" s="25">
        <f>IF(ISTEXT(C48),"",IF(MAX(C$30:C48)=W$214,"",C48+1))</f>
        <v>20</v>
      </c>
      <c r="D49" s="29" t="e">
        <f t="shared" si="10"/>
        <v>#DIV/0!</v>
      </c>
      <c r="E49" s="29" t="e">
        <f t="shared" si="6"/>
        <v>#DIV/0!</v>
      </c>
      <c r="F49" s="29" t="e">
        <f t="shared" si="11"/>
        <v>#DIV/0!</v>
      </c>
      <c r="G49" s="29" t="e">
        <f t="shared" si="12"/>
        <v>#DIV/0!</v>
      </c>
      <c r="H49" s="29" t="e">
        <f t="shared" si="7"/>
        <v>#DIV/0!</v>
      </c>
      <c r="I49" s="29" t="e">
        <f t="shared" si="7"/>
        <v>#DIV/0!</v>
      </c>
      <c r="J49" s="29" t="e">
        <f t="shared" si="5"/>
        <v>#DIV/0!</v>
      </c>
      <c r="K49" s="49" t="e">
        <f>SUM(E$30:E49)</f>
        <v>#DIV/0!</v>
      </c>
      <c r="L49" s="4"/>
      <c r="M49" s="112">
        <f>IF(Inputs!B$73&gt;'Asset One Amortization'!C49,0,IF(Inputs!B$73+Inputs!B$74&gt;='Asset One Amortization'!C49,1,0))</f>
        <v>0</v>
      </c>
      <c r="N49" s="113">
        <f>N48*(1+Inputs!$B$72)</f>
        <v>0</v>
      </c>
      <c r="O49" s="113">
        <f>O48*(1+Inputs!$B$72)</f>
        <v>0</v>
      </c>
      <c r="P49" s="113">
        <f t="shared" si="8"/>
        <v>0</v>
      </c>
      <c r="Q49" s="45">
        <f>SUM(P$30:P49)</f>
        <v>0</v>
      </c>
      <c r="S49" s="113">
        <f>S48*(1+Inputs!$B$72)</f>
        <v>0</v>
      </c>
      <c r="T49" s="113">
        <f>T48*(1+Inputs!$B$72)</f>
        <v>0</v>
      </c>
      <c r="U49" s="113">
        <f t="shared" si="9"/>
        <v>0</v>
      </c>
      <c r="V49" s="45">
        <f>SUM(U$30:U49)</f>
        <v>0</v>
      </c>
      <c r="X49" s="52">
        <f>IF(Inputs!B$71&gt;'Asset One Amortization'!C49,Inputs!B$195,IF(Inputs!B$71='Asset One Amortization'!C49,Inputs!B$196,0))</f>
        <v>0</v>
      </c>
      <c r="Y49" s="52">
        <f>IF(X48&lt;&gt;Inputs!B$188,(Y48*(1+Inputs!B$192))+X49,0)</f>
        <v>0</v>
      </c>
      <c r="AA49" s="113">
        <f>AA48*(1+Inputs!$B$72)</f>
        <v>0</v>
      </c>
      <c r="AB49" s="45">
        <f>SUM(AA$30:AA49)</f>
        <v>0</v>
      </c>
      <c r="AD49" s="113">
        <f>AD48*(1+Inputs!$B$72)</f>
        <v>0</v>
      </c>
    </row>
    <row r="50" spans="1:30" ht="11.25" customHeight="1">
      <c r="A50" s="4"/>
      <c r="B50" s="4"/>
      <c r="C50" s="25">
        <f>IF(ISTEXT(C49),"",IF(MAX(C$30:C49)=W$214,"",C49+1))</f>
        <v>21</v>
      </c>
      <c r="D50" s="29" t="e">
        <f t="shared" si="10"/>
        <v>#DIV/0!</v>
      </c>
      <c r="E50" s="29" t="e">
        <f t="shared" si="6"/>
        <v>#DIV/0!</v>
      </c>
      <c r="F50" s="29" t="e">
        <f t="shared" si="11"/>
        <v>#DIV/0!</v>
      </c>
      <c r="G50" s="29" t="e">
        <f t="shared" si="12"/>
        <v>#DIV/0!</v>
      </c>
      <c r="H50" s="29" t="e">
        <f t="shared" si="7"/>
        <v>#DIV/0!</v>
      </c>
      <c r="I50" s="29" t="e">
        <f t="shared" si="7"/>
        <v>#DIV/0!</v>
      </c>
      <c r="J50" s="29" t="e">
        <f t="shared" si="5"/>
        <v>#DIV/0!</v>
      </c>
      <c r="K50" s="49" t="e">
        <f>SUM(E$30:E50)</f>
        <v>#DIV/0!</v>
      </c>
      <c r="L50" s="4"/>
      <c r="M50" s="112">
        <f>IF(Inputs!B$73&gt;'Asset One Amortization'!C50,0,IF(Inputs!B$73+Inputs!B$74&gt;='Asset One Amortization'!C50,1,0))</f>
        <v>0</v>
      </c>
      <c r="N50" s="113">
        <f>N49*(1+Inputs!$B$72)</f>
        <v>0</v>
      </c>
      <c r="O50" s="113">
        <f>O49*(1+Inputs!$B$72)</f>
        <v>0</v>
      </c>
      <c r="P50" s="113">
        <f t="shared" si="8"/>
        <v>0</v>
      </c>
      <c r="Q50" s="45">
        <f>SUM(P$30:P50)</f>
        <v>0</v>
      </c>
      <c r="S50" s="113">
        <f>S49*(1+Inputs!$B$72)</f>
        <v>0</v>
      </c>
      <c r="T50" s="113">
        <f>T49*(1+Inputs!$B$72)</f>
        <v>0</v>
      </c>
      <c r="U50" s="113">
        <f t="shared" si="9"/>
        <v>0</v>
      </c>
      <c r="V50" s="45">
        <f>SUM(U$30:U50)</f>
        <v>0</v>
      </c>
      <c r="X50" s="52">
        <f>IF(Inputs!B$71&gt;'Asset One Amortization'!C50,Inputs!B$195,IF(Inputs!B$71='Asset One Amortization'!C50,Inputs!B$196,0))</f>
        <v>0</v>
      </c>
      <c r="Y50" s="52">
        <f>IF(X49&lt;&gt;Inputs!B$188,(Y49*(1+Inputs!B$192))+X50,0)</f>
        <v>0</v>
      </c>
      <c r="AA50" s="113">
        <f>AA49*(1+Inputs!$B$72)</f>
        <v>0</v>
      </c>
      <c r="AB50" s="45">
        <f>SUM(AA$30:AA50)</f>
        <v>0</v>
      </c>
      <c r="AD50" s="113">
        <f>AD49*(1+Inputs!$B$72)</f>
        <v>0</v>
      </c>
    </row>
    <row r="51" spans="1:30" ht="11.25" customHeight="1">
      <c r="A51" s="4"/>
      <c r="B51" s="4"/>
      <c r="C51" s="25">
        <f>IF(ISTEXT(C50),"",IF(MAX(C$30:C50)=W$214,"",C50+1))</f>
        <v>22</v>
      </c>
      <c r="D51" s="29" t="e">
        <f t="shared" si="10"/>
        <v>#DIV/0!</v>
      </c>
      <c r="E51" s="29" t="e">
        <f t="shared" si="6"/>
        <v>#DIV/0!</v>
      </c>
      <c r="F51" s="29" t="e">
        <f t="shared" si="11"/>
        <v>#DIV/0!</v>
      </c>
      <c r="G51" s="29" t="e">
        <f t="shared" si="12"/>
        <v>#DIV/0!</v>
      </c>
      <c r="H51" s="29" t="e">
        <f t="shared" si="7"/>
        <v>#DIV/0!</v>
      </c>
      <c r="I51" s="29" t="e">
        <f t="shared" si="7"/>
        <v>#DIV/0!</v>
      </c>
      <c r="J51" s="29" t="e">
        <f t="shared" si="5"/>
        <v>#DIV/0!</v>
      </c>
      <c r="K51" s="49" t="e">
        <f>SUM(E$30:E51)</f>
        <v>#DIV/0!</v>
      </c>
      <c r="L51" s="4"/>
      <c r="M51" s="112">
        <f>IF(Inputs!B$73&gt;'Asset One Amortization'!C51,0,IF(Inputs!B$73+Inputs!B$74&gt;='Asset One Amortization'!C51,1,0))</f>
        <v>0</v>
      </c>
      <c r="N51" s="113">
        <f>N50*(1+Inputs!$B$72)</f>
        <v>0</v>
      </c>
      <c r="O51" s="113">
        <f>O50*(1+Inputs!$B$72)</f>
        <v>0</v>
      </c>
      <c r="P51" s="113">
        <f t="shared" si="8"/>
        <v>0</v>
      </c>
      <c r="Q51" s="45">
        <f>SUM(P$30:P51)</f>
        <v>0</v>
      </c>
      <c r="S51" s="113">
        <f>S50*(1+Inputs!$B$72)</f>
        <v>0</v>
      </c>
      <c r="T51" s="113">
        <f>T50*(1+Inputs!$B$72)</f>
        <v>0</v>
      </c>
      <c r="U51" s="113">
        <f t="shared" si="9"/>
        <v>0</v>
      </c>
      <c r="V51" s="45">
        <f>SUM(U$30:U51)</f>
        <v>0</v>
      </c>
      <c r="X51" s="52">
        <f>IF(Inputs!B$71&gt;'Asset One Amortization'!C51,Inputs!B$195,IF(Inputs!B$71='Asset One Amortization'!C51,Inputs!B$196,0))</f>
        <v>0</v>
      </c>
      <c r="Y51" s="52">
        <f>IF(X50&lt;&gt;Inputs!B$188,(Y50*(1+Inputs!B$192))+X51,0)</f>
        <v>0</v>
      </c>
      <c r="AA51" s="113">
        <f>AA50*(1+Inputs!$B$72)</f>
        <v>0</v>
      </c>
      <c r="AB51" s="45">
        <f>SUM(AA$30:AA51)</f>
        <v>0</v>
      </c>
      <c r="AD51" s="113">
        <f>AD50*(1+Inputs!$B$72)</f>
        <v>0</v>
      </c>
    </row>
    <row r="52" spans="1:30" ht="11.25" customHeight="1">
      <c r="A52" s="4"/>
      <c r="B52" s="4"/>
      <c r="C52" s="25">
        <f>IF(ISTEXT(C51),"",IF(MAX(C$30:C51)=W$214,"",C51+1))</f>
        <v>23</v>
      </c>
      <c r="D52" s="29" t="e">
        <f t="shared" si="10"/>
        <v>#DIV/0!</v>
      </c>
      <c r="E52" s="29" t="e">
        <f t="shared" si="6"/>
        <v>#DIV/0!</v>
      </c>
      <c r="F52" s="29" t="e">
        <f t="shared" si="11"/>
        <v>#DIV/0!</v>
      </c>
      <c r="G52" s="29" t="e">
        <f t="shared" si="12"/>
        <v>#DIV/0!</v>
      </c>
      <c r="H52" s="29" t="e">
        <f t="shared" si="7"/>
        <v>#DIV/0!</v>
      </c>
      <c r="I52" s="29" t="e">
        <f t="shared" si="7"/>
        <v>#DIV/0!</v>
      </c>
      <c r="J52" s="29" t="e">
        <f t="shared" si="5"/>
        <v>#DIV/0!</v>
      </c>
      <c r="K52" s="49" t="e">
        <f>SUM(E$30:E52)</f>
        <v>#DIV/0!</v>
      </c>
      <c r="L52" s="4"/>
      <c r="M52" s="112">
        <f>IF(Inputs!B$73&gt;'Asset One Amortization'!C52,0,IF(Inputs!B$73+Inputs!B$74&gt;='Asset One Amortization'!C52,1,0))</f>
        <v>0</v>
      </c>
      <c r="N52" s="113">
        <f>N51*(1+Inputs!$B$72)</f>
        <v>0</v>
      </c>
      <c r="O52" s="113">
        <f>O51*(1+Inputs!$B$72)</f>
        <v>0</v>
      </c>
      <c r="P52" s="113">
        <f t="shared" si="8"/>
        <v>0</v>
      </c>
      <c r="Q52" s="45">
        <f>SUM(P$30:P52)</f>
        <v>0</v>
      </c>
      <c r="S52" s="113">
        <f>S51*(1+Inputs!$B$72)</f>
        <v>0</v>
      </c>
      <c r="T52" s="113">
        <f>T51*(1+Inputs!$B$72)</f>
        <v>0</v>
      </c>
      <c r="U52" s="113">
        <f t="shared" si="9"/>
        <v>0</v>
      </c>
      <c r="V52" s="45">
        <f>SUM(U$30:U52)</f>
        <v>0</v>
      </c>
      <c r="X52" s="52">
        <f>IF(Inputs!B$71&gt;'Asset One Amortization'!C52,Inputs!B$195,IF(Inputs!B$71='Asset One Amortization'!C52,Inputs!B$196,0))</f>
        <v>0</v>
      </c>
      <c r="Y52" s="52">
        <f>IF(X51&lt;&gt;Inputs!B$188,(Y51*(1+Inputs!B$192))+X52,0)</f>
        <v>0</v>
      </c>
      <c r="AA52" s="113">
        <f>AA51*(1+Inputs!$B$72)</f>
        <v>0</v>
      </c>
      <c r="AB52" s="45">
        <f>SUM(AA$30:AA52)</f>
        <v>0</v>
      </c>
      <c r="AD52" s="113">
        <f>AD51*(1+Inputs!$B$72)</f>
        <v>0</v>
      </c>
    </row>
    <row r="53" spans="1:30" ht="11.25" customHeight="1">
      <c r="A53" s="4"/>
      <c r="B53" s="4"/>
      <c r="C53" s="25">
        <f>IF(ISTEXT(C52),"",IF(MAX(C$30:C52)=W$214,"",C52+1))</f>
        <v>24</v>
      </c>
      <c r="D53" s="29" t="e">
        <f t="shared" si="10"/>
        <v>#DIV/0!</v>
      </c>
      <c r="E53" s="29" t="e">
        <f t="shared" si="6"/>
        <v>#DIV/0!</v>
      </c>
      <c r="F53" s="29" t="e">
        <f t="shared" si="11"/>
        <v>#DIV/0!</v>
      </c>
      <c r="G53" s="29" t="e">
        <f t="shared" si="12"/>
        <v>#DIV/0!</v>
      </c>
      <c r="H53" s="29" t="e">
        <f t="shared" si="7"/>
        <v>#DIV/0!</v>
      </c>
      <c r="I53" s="29" t="e">
        <f t="shared" si="7"/>
        <v>#DIV/0!</v>
      </c>
      <c r="J53" s="29" t="e">
        <f t="shared" si="5"/>
        <v>#DIV/0!</v>
      </c>
      <c r="K53" s="49" t="e">
        <f>SUM(E$30:E53)</f>
        <v>#DIV/0!</v>
      </c>
      <c r="L53" s="4"/>
      <c r="M53" s="112">
        <f>IF(Inputs!B$73&gt;'Asset One Amortization'!C53,0,IF(Inputs!B$73+Inputs!B$74&gt;='Asset One Amortization'!C53,1,0))</f>
        <v>0</v>
      </c>
      <c r="N53" s="113">
        <f>N52*(1+Inputs!$B$72)</f>
        <v>0</v>
      </c>
      <c r="O53" s="113">
        <f>O52*(1+Inputs!$B$72)</f>
        <v>0</v>
      </c>
      <c r="P53" s="113">
        <f t="shared" si="8"/>
        <v>0</v>
      </c>
      <c r="Q53" s="45">
        <f>SUM(P$30:P53)</f>
        <v>0</v>
      </c>
      <c r="S53" s="113">
        <f>S52*(1+Inputs!$B$72)</f>
        <v>0</v>
      </c>
      <c r="T53" s="113">
        <f>T52*(1+Inputs!$B$72)</f>
        <v>0</v>
      </c>
      <c r="U53" s="113">
        <f t="shared" si="9"/>
        <v>0</v>
      </c>
      <c r="V53" s="45">
        <f>SUM(U$30:U53)</f>
        <v>0</v>
      </c>
      <c r="X53" s="52">
        <f>IF(Inputs!B$71&gt;'Asset One Amortization'!C53,Inputs!B$195,IF(Inputs!B$71='Asset One Amortization'!C53,Inputs!B$196,0))</f>
        <v>0</v>
      </c>
      <c r="Y53" s="52">
        <f>IF(X52&lt;&gt;Inputs!B$188,(Y52*(1+Inputs!B$192))+X53,0)</f>
        <v>0</v>
      </c>
      <c r="AA53" s="113">
        <f>AA52*(1+Inputs!$B$72)</f>
        <v>0</v>
      </c>
      <c r="AB53" s="45">
        <f>SUM(AA$30:AA53)</f>
        <v>0</v>
      </c>
      <c r="AD53" s="113">
        <f>AD52*(1+Inputs!$B$72)</f>
        <v>0</v>
      </c>
    </row>
    <row r="54" spans="1:30" ht="11.25" customHeight="1">
      <c r="A54" s="4"/>
      <c r="B54" s="4"/>
      <c r="C54" s="25">
        <f>IF(ISTEXT(C53),"",IF(MAX(C$30:C53)=W$214,"",C53+1))</f>
        <v>25</v>
      </c>
      <c r="D54" s="29" t="e">
        <f t="shared" si="10"/>
        <v>#DIV/0!</v>
      </c>
      <c r="E54" s="29" t="e">
        <f t="shared" si="6"/>
        <v>#DIV/0!</v>
      </c>
      <c r="F54" s="29" t="e">
        <f t="shared" si="11"/>
        <v>#DIV/0!</v>
      </c>
      <c r="G54" s="29" t="e">
        <f t="shared" si="12"/>
        <v>#DIV/0!</v>
      </c>
      <c r="H54" s="29" t="e">
        <f t="shared" si="7"/>
        <v>#DIV/0!</v>
      </c>
      <c r="I54" s="29" t="e">
        <f t="shared" si="7"/>
        <v>#DIV/0!</v>
      </c>
      <c r="J54" s="29" t="e">
        <f t="shared" si="5"/>
        <v>#DIV/0!</v>
      </c>
      <c r="K54" s="49" t="e">
        <f>SUM(E$30:E54)</f>
        <v>#DIV/0!</v>
      </c>
      <c r="L54" s="4"/>
      <c r="M54" s="112">
        <f>IF(Inputs!B$73&gt;'Asset One Amortization'!C54,0,IF(Inputs!B$73+Inputs!B$74&gt;='Asset One Amortization'!C54,1,0))</f>
        <v>0</v>
      </c>
      <c r="N54" s="113">
        <f>N53*(1+Inputs!$B$72)</f>
        <v>0</v>
      </c>
      <c r="O54" s="113">
        <f>O53*(1+Inputs!$B$72)</f>
        <v>0</v>
      </c>
      <c r="P54" s="113">
        <f t="shared" si="8"/>
        <v>0</v>
      </c>
      <c r="Q54" s="45">
        <f>SUM(P$30:P54)</f>
        <v>0</v>
      </c>
      <c r="S54" s="113">
        <f>S53*(1+Inputs!$B$72)</f>
        <v>0</v>
      </c>
      <c r="T54" s="113">
        <f>T53*(1+Inputs!$B$72)</f>
        <v>0</v>
      </c>
      <c r="U54" s="113">
        <f t="shared" si="9"/>
        <v>0</v>
      </c>
      <c r="V54" s="45">
        <f>SUM(U$30:U54)</f>
        <v>0</v>
      </c>
      <c r="X54" s="52">
        <f>IF(Inputs!B$71&gt;'Asset One Amortization'!C54,Inputs!B$195,IF(Inputs!B$71='Asset One Amortization'!C54,Inputs!B$196,0))</f>
        <v>0</v>
      </c>
      <c r="Y54" s="52">
        <f>IF(X53&lt;&gt;Inputs!B$188,(Y53*(1+Inputs!B$192))+X54,0)</f>
        <v>0</v>
      </c>
      <c r="AA54" s="113">
        <f>AA53*(1+Inputs!$B$72)</f>
        <v>0</v>
      </c>
      <c r="AB54" s="45">
        <f>SUM(AA$30:AA54)</f>
        <v>0</v>
      </c>
      <c r="AD54" s="113">
        <f>AD53*(1+Inputs!$B$72)</f>
        <v>0</v>
      </c>
    </row>
    <row r="55" spans="1:30" ht="11.25" customHeight="1">
      <c r="A55" s="4"/>
      <c r="B55" s="4"/>
      <c r="C55" s="25">
        <f>IF(ISTEXT(C54),"",IF(MAX(C$30:C54)=W$214,"",C54+1))</f>
        <v>26</v>
      </c>
      <c r="D55" s="29" t="e">
        <f t="shared" si="10"/>
        <v>#DIV/0!</v>
      </c>
      <c r="E55" s="29" t="e">
        <f t="shared" si="6"/>
        <v>#DIV/0!</v>
      </c>
      <c r="F55" s="29" t="e">
        <f t="shared" si="11"/>
        <v>#DIV/0!</v>
      </c>
      <c r="G55" s="29" t="e">
        <f t="shared" si="12"/>
        <v>#DIV/0!</v>
      </c>
      <c r="H55" s="29" t="e">
        <f t="shared" si="7"/>
        <v>#DIV/0!</v>
      </c>
      <c r="I55" s="29" t="e">
        <f t="shared" si="7"/>
        <v>#DIV/0!</v>
      </c>
      <c r="J55" s="29" t="e">
        <f t="shared" si="5"/>
        <v>#DIV/0!</v>
      </c>
      <c r="K55" s="49" t="e">
        <f>SUM(E$30:E55)</f>
        <v>#DIV/0!</v>
      </c>
      <c r="L55" s="4"/>
      <c r="M55" s="112">
        <f>IF(Inputs!B$73&gt;'Asset One Amortization'!C55,0,IF(Inputs!B$73+Inputs!B$74&gt;='Asset One Amortization'!C55,1,0))</f>
        <v>0</v>
      </c>
      <c r="N55" s="113">
        <f>N54*(1+Inputs!$B$72)</f>
        <v>0</v>
      </c>
      <c r="O55" s="113">
        <f>O54*(1+Inputs!$B$72)</f>
        <v>0</v>
      </c>
      <c r="P55" s="113">
        <f t="shared" si="8"/>
        <v>0</v>
      </c>
      <c r="Q55" s="45">
        <f>SUM(P$30:P55)</f>
        <v>0</v>
      </c>
      <c r="S55" s="113">
        <f>S54*(1+Inputs!$B$72)</f>
        <v>0</v>
      </c>
      <c r="T55" s="113">
        <f>T54*(1+Inputs!$B$72)</f>
        <v>0</v>
      </c>
      <c r="U55" s="113">
        <f t="shared" si="9"/>
        <v>0</v>
      </c>
      <c r="V55" s="45">
        <f>SUM(U$30:U55)</f>
        <v>0</v>
      </c>
      <c r="X55" s="52">
        <f>IF(Inputs!B$71&gt;'Asset One Amortization'!C55,Inputs!B$195,IF(Inputs!B$71='Asset One Amortization'!C55,Inputs!B$196,0))</f>
        <v>0</v>
      </c>
      <c r="Y55" s="52">
        <f>IF(X54&lt;&gt;Inputs!B$188,(Y54*(1+Inputs!B$192))+X55,0)</f>
        <v>0</v>
      </c>
      <c r="AA55" s="113">
        <f>AA54*(1+Inputs!$B$72)</f>
        <v>0</v>
      </c>
      <c r="AB55" s="45">
        <f>SUM(AA$30:AA55)</f>
        <v>0</v>
      </c>
      <c r="AD55" s="113">
        <f>AD54*(1+Inputs!$B$72)</f>
        <v>0</v>
      </c>
    </row>
    <row r="56" spans="1:30" ht="11.25" customHeight="1">
      <c r="A56" s="4"/>
      <c r="B56" s="4"/>
      <c r="C56" s="25">
        <f>IF(ISTEXT(C55),"",IF(MAX(C$30:C55)=W$214,"",C55+1))</f>
        <v>27</v>
      </c>
      <c r="D56" s="29" t="e">
        <f t="shared" si="10"/>
        <v>#DIV/0!</v>
      </c>
      <c r="E56" s="29" t="e">
        <f t="shared" si="6"/>
        <v>#DIV/0!</v>
      </c>
      <c r="F56" s="29" t="e">
        <f t="shared" si="11"/>
        <v>#DIV/0!</v>
      </c>
      <c r="G56" s="29" t="e">
        <f t="shared" si="12"/>
        <v>#DIV/0!</v>
      </c>
      <c r="H56" s="29" t="e">
        <f t="shared" si="7"/>
        <v>#DIV/0!</v>
      </c>
      <c r="I56" s="29" t="e">
        <f t="shared" si="7"/>
        <v>#DIV/0!</v>
      </c>
      <c r="J56" s="29" t="e">
        <f t="shared" si="5"/>
        <v>#DIV/0!</v>
      </c>
      <c r="K56" s="49" t="e">
        <f>SUM(E$30:E56)</f>
        <v>#DIV/0!</v>
      </c>
      <c r="L56" s="4"/>
      <c r="M56" s="112">
        <f>IF(Inputs!B$73&gt;'Asset One Amortization'!C56,0,IF(Inputs!B$73+Inputs!B$74&gt;='Asset One Amortization'!C56,1,0))</f>
        <v>0</v>
      </c>
      <c r="N56" s="113">
        <f>N55*(1+Inputs!$B$72)</f>
        <v>0</v>
      </c>
      <c r="O56" s="113">
        <f>O55*(1+Inputs!$B$72)</f>
        <v>0</v>
      </c>
      <c r="P56" s="113">
        <f t="shared" si="8"/>
        <v>0</v>
      </c>
      <c r="Q56" s="45">
        <f>SUM(P$30:P56)</f>
        <v>0</v>
      </c>
      <c r="S56" s="113">
        <f>S55*(1+Inputs!$B$72)</f>
        <v>0</v>
      </c>
      <c r="T56" s="113">
        <f>T55*(1+Inputs!$B$72)</f>
        <v>0</v>
      </c>
      <c r="U56" s="113">
        <f t="shared" si="9"/>
        <v>0</v>
      </c>
      <c r="V56" s="45">
        <f>SUM(U$30:U56)</f>
        <v>0</v>
      </c>
      <c r="X56" s="52">
        <f>IF(Inputs!B$71&gt;'Asset One Amortization'!C56,Inputs!B$195,IF(Inputs!B$71='Asset One Amortization'!C56,Inputs!B$196,0))</f>
        <v>0</v>
      </c>
      <c r="Y56" s="52">
        <f>IF(X55&lt;&gt;Inputs!B$188,(Y55*(1+Inputs!B$192))+X56,0)</f>
        <v>0</v>
      </c>
      <c r="AA56" s="113">
        <f>AA55*(1+Inputs!$B$72)</f>
        <v>0</v>
      </c>
      <c r="AB56" s="45">
        <f>SUM(AA$30:AA56)</f>
        <v>0</v>
      </c>
      <c r="AD56" s="113">
        <f>AD55*(1+Inputs!$B$72)</f>
        <v>0</v>
      </c>
    </row>
    <row r="57" spans="1:30" ht="11.25" customHeight="1">
      <c r="A57" s="4"/>
      <c r="B57" s="4"/>
      <c r="C57" s="25">
        <f>IF(ISTEXT(C56),"",IF(MAX(C$30:C56)=W$214,"",C56+1))</f>
        <v>28</v>
      </c>
      <c r="D57" s="29" t="e">
        <f t="shared" si="10"/>
        <v>#DIV/0!</v>
      </c>
      <c r="E57" s="29" t="e">
        <f t="shared" si="6"/>
        <v>#DIV/0!</v>
      </c>
      <c r="F57" s="29" t="e">
        <f t="shared" si="11"/>
        <v>#DIV/0!</v>
      </c>
      <c r="G57" s="29" t="e">
        <f t="shared" si="12"/>
        <v>#DIV/0!</v>
      </c>
      <c r="H57" s="29" t="e">
        <f t="shared" si="7"/>
        <v>#DIV/0!</v>
      </c>
      <c r="I57" s="29" t="e">
        <f t="shared" si="7"/>
        <v>#DIV/0!</v>
      </c>
      <c r="J57" s="29" t="e">
        <f t="shared" si="5"/>
        <v>#DIV/0!</v>
      </c>
      <c r="K57" s="49" t="e">
        <f>SUM(E$30:E57)</f>
        <v>#DIV/0!</v>
      </c>
      <c r="L57" s="4"/>
      <c r="M57" s="112">
        <f>IF(Inputs!B$73&gt;'Asset One Amortization'!C57,0,IF(Inputs!B$73+Inputs!B$74&gt;='Asset One Amortization'!C57,1,0))</f>
        <v>0</v>
      </c>
      <c r="N57" s="113">
        <f>N56*(1+Inputs!$B$72)</f>
        <v>0</v>
      </c>
      <c r="O57" s="113">
        <f>O56*(1+Inputs!$B$72)</f>
        <v>0</v>
      </c>
      <c r="P57" s="113">
        <f t="shared" si="8"/>
        <v>0</v>
      </c>
      <c r="Q57" s="45">
        <f>SUM(P$30:P57)</f>
        <v>0</v>
      </c>
      <c r="S57" s="113">
        <f>S56*(1+Inputs!$B$72)</f>
        <v>0</v>
      </c>
      <c r="T57" s="113">
        <f>T56*(1+Inputs!$B$72)</f>
        <v>0</v>
      </c>
      <c r="U57" s="113">
        <f t="shared" si="9"/>
        <v>0</v>
      </c>
      <c r="V57" s="45">
        <f>SUM(U$30:U57)</f>
        <v>0</v>
      </c>
      <c r="X57" s="52">
        <f>IF(Inputs!B$71&gt;'Asset One Amortization'!C57,Inputs!B$195,IF(Inputs!B$71='Asset One Amortization'!C57,Inputs!B$196,0))</f>
        <v>0</v>
      </c>
      <c r="Y57" s="52">
        <f>IF(X56&lt;&gt;Inputs!B$188,(Y56*(1+Inputs!B$192))+X57,0)</f>
        <v>0</v>
      </c>
      <c r="AA57" s="113">
        <f>AA56*(1+Inputs!$B$72)</f>
        <v>0</v>
      </c>
      <c r="AB57" s="45">
        <f>SUM(AA$30:AA57)</f>
        <v>0</v>
      </c>
      <c r="AD57" s="113">
        <f>AD56*(1+Inputs!$B$72)</f>
        <v>0</v>
      </c>
    </row>
    <row r="58" spans="1:30" ht="11.25" customHeight="1">
      <c r="A58" s="4"/>
      <c r="B58" s="4"/>
      <c r="C58" s="25">
        <f>IF(ISTEXT(C57),"",IF(MAX(C$30:C57)=W$214,"",C57+1))</f>
        <v>29</v>
      </c>
      <c r="D58" s="29" t="e">
        <f t="shared" si="10"/>
        <v>#DIV/0!</v>
      </c>
      <c r="E58" s="29" t="e">
        <f t="shared" si="6"/>
        <v>#DIV/0!</v>
      </c>
      <c r="F58" s="29" t="e">
        <f t="shared" si="11"/>
        <v>#DIV/0!</v>
      </c>
      <c r="G58" s="29" t="e">
        <f t="shared" si="12"/>
        <v>#DIV/0!</v>
      </c>
      <c r="H58" s="29" t="e">
        <f t="shared" si="7"/>
        <v>#DIV/0!</v>
      </c>
      <c r="I58" s="29" t="e">
        <f t="shared" si="7"/>
        <v>#DIV/0!</v>
      </c>
      <c r="J58" s="29" t="e">
        <f t="shared" si="5"/>
        <v>#DIV/0!</v>
      </c>
      <c r="K58" s="49" t="e">
        <f>SUM(E$30:E58)</f>
        <v>#DIV/0!</v>
      </c>
      <c r="L58" s="4"/>
      <c r="M58" s="112">
        <f>IF(Inputs!B$73&gt;'Asset One Amortization'!C58,0,IF(Inputs!B$73+Inputs!B$74&gt;='Asset One Amortization'!C58,1,0))</f>
        <v>0</v>
      </c>
      <c r="N58" s="113">
        <f>N57*(1+Inputs!$B$72)</f>
        <v>0</v>
      </c>
      <c r="O58" s="113">
        <f>O57*(1+Inputs!$B$72)</f>
        <v>0</v>
      </c>
      <c r="P58" s="113">
        <f t="shared" si="8"/>
        <v>0</v>
      </c>
      <c r="Q58" s="45">
        <f>SUM(P$30:P58)</f>
        <v>0</v>
      </c>
      <c r="S58" s="113">
        <f>S57*(1+Inputs!$B$72)</f>
        <v>0</v>
      </c>
      <c r="T58" s="113">
        <f>T57*(1+Inputs!$B$72)</f>
        <v>0</v>
      </c>
      <c r="U58" s="113">
        <f t="shared" si="9"/>
        <v>0</v>
      </c>
      <c r="V58" s="45">
        <f>SUM(U$30:U58)</f>
        <v>0</v>
      </c>
      <c r="X58" s="52">
        <f>IF(Inputs!B$71&gt;'Asset One Amortization'!C58,Inputs!B$195,IF(Inputs!B$71='Asset One Amortization'!C58,Inputs!B$196,0))</f>
        <v>0</v>
      </c>
      <c r="Y58" s="52">
        <f>IF(X57&lt;&gt;Inputs!B$188,(Y57*(1+Inputs!B$192))+X58,0)</f>
        <v>0</v>
      </c>
      <c r="AA58" s="113">
        <f>AA57*(1+Inputs!$B$72)</f>
        <v>0</v>
      </c>
      <c r="AB58" s="45">
        <f>SUM(AA$30:AA58)</f>
        <v>0</v>
      </c>
      <c r="AD58" s="113">
        <f>AD57*(1+Inputs!$B$72)</f>
        <v>0</v>
      </c>
    </row>
    <row r="59" spans="1:30" ht="11.25" customHeight="1">
      <c r="A59" s="4"/>
      <c r="B59" s="4"/>
      <c r="C59" s="25">
        <f>IF(ISTEXT(C58),"",IF(MAX(C$30:C58)=W$214,"",C58+1))</f>
        <v>30</v>
      </c>
      <c r="D59" s="29" t="e">
        <f t="shared" si="10"/>
        <v>#DIV/0!</v>
      </c>
      <c r="E59" s="29" t="e">
        <f t="shared" si="6"/>
        <v>#DIV/0!</v>
      </c>
      <c r="F59" s="29" t="e">
        <f t="shared" si="11"/>
        <v>#DIV/0!</v>
      </c>
      <c r="G59" s="29" t="e">
        <f t="shared" si="12"/>
        <v>#DIV/0!</v>
      </c>
      <c r="H59" s="29" t="e">
        <f t="shared" si="7"/>
        <v>#DIV/0!</v>
      </c>
      <c r="I59" s="29" t="e">
        <f t="shared" si="7"/>
        <v>#DIV/0!</v>
      </c>
      <c r="J59" s="29" t="e">
        <f t="shared" si="5"/>
        <v>#DIV/0!</v>
      </c>
      <c r="K59" s="49" t="e">
        <f>SUM(E$30:E59)</f>
        <v>#DIV/0!</v>
      </c>
      <c r="L59" s="4"/>
      <c r="M59" s="112">
        <f>IF(Inputs!B$73&gt;'Asset One Amortization'!C59,0,IF(Inputs!B$73+Inputs!B$74&gt;='Asset One Amortization'!C59,1,0))</f>
        <v>0</v>
      </c>
      <c r="N59" s="113">
        <f>N58*(1+Inputs!$B$72)</f>
        <v>0</v>
      </c>
      <c r="O59" s="113">
        <f>O58*(1+Inputs!$B$72)</f>
        <v>0</v>
      </c>
      <c r="P59" s="113">
        <f t="shared" si="8"/>
        <v>0</v>
      </c>
      <c r="Q59" s="45">
        <f>SUM(P$30:P59)</f>
        <v>0</v>
      </c>
      <c r="S59" s="113">
        <f>S58*(1+Inputs!$B$72)</f>
        <v>0</v>
      </c>
      <c r="T59" s="113">
        <f>T58*(1+Inputs!$B$72)</f>
        <v>0</v>
      </c>
      <c r="U59" s="113">
        <f t="shared" si="9"/>
        <v>0</v>
      </c>
      <c r="V59" s="45">
        <f>SUM(U$30:U59)</f>
        <v>0</v>
      </c>
      <c r="X59" s="52">
        <f>IF(Inputs!B$71&gt;'Asset One Amortization'!C59,Inputs!B$195,IF(Inputs!B$71='Asset One Amortization'!C59,Inputs!B$196,0))</f>
        <v>0</v>
      </c>
      <c r="Y59" s="52">
        <f>IF(X58&lt;&gt;Inputs!B$188,(Y58*(1+Inputs!B$192))+X59,0)</f>
        <v>0</v>
      </c>
      <c r="AA59" s="113">
        <f>AA58*(1+Inputs!$B$72)</f>
        <v>0</v>
      </c>
      <c r="AB59" s="45">
        <f>SUM(AA$30:AA59)</f>
        <v>0</v>
      </c>
      <c r="AD59" s="113">
        <f>AD58*(1+Inputs!$B$72)</f>
        <v>0</v>
      </c>
    </row>
    <row r="193" spans="17:23" ht="13.5" hidden="1" thickTop="1">
      <c r="Q193" s="30" t="s">
        <v>55</v>
      </c>
      <c r="R193" s="31"/>
      <c r="S193" s="31"/>
      <c r="T193" s="31"/>
      <c r="U193" s="31"/>
      <c r="V193" s="31"/>
      <c r="W193" s="32"/>
    </row>
    <row r="194" spans="17:23" ht="12.75" hidden="1">
      <c r="Q194" s="33"/>
      <c r="R194" s="34"/>
      <c r="S194" s="34"/>
      <c r="T194" s="34"/>
      <c r="U194" s="34"/>
      <c r="V194" s="34"/>
      <c r="W194" s="35"/>
    </row>
    <row r="195" spans="17:23" ht="12.75" hidden="1">
      <c r="Q195" s="33">
        <v>1</v>
      </c>
      <c r="R195" s="34" t="s">
        <v>56</v>
      </c>
      <c r="S195" s="34"/>
      <c r="T195" s="34"/>
      <c r="U195" s="34">
        <f>IF(ISNA(MATCH(PROPER(LEFT(E9,3)),W195:W206,0)),1,MATCH(PROPER(LEFT(E9,3)),W195:W206,0))</f>
        <v>1</v>
      </c>
      <c r="V195" s="34"/>
      <c r="W195" s="35" t="s">
        <v>56</v>
      </c>
    </row>
    <row r="196" spans="17:23" ht="12.75" hidden="1">
      <c r="Q196" s="33">
        <v>2</v>
      </c>
      <c r="R196" s="34" t="s">
        <v>57</v>
      </c>
      <c r="S196" s="34"/>
      <c r="T196" s="34"/>
      <c r="U196" s="34">
        <f aca="true" t="shared" si="13" ref="U196:U206">IF(U195=12,1,U195+1)</f>
        <v>2</v>
      </c>
      <c r="V196" s="34"/>
      <c r="W196" s="35" t="s">
        <v>57</v>
      </c>
    </row>
    <row r="197" spans="17:23" ht="12.75" hidden="1">
      <c r="Q197" s="33">
        <v>3</v>
      </c>
      <c r="R197" s="34" t="s">
        <v>58</v>
      </c>
      <c r="S197" s="34"/>
      <c r="T197" s="34"/>
      <c r="U197" s="34">
        <f t="shared" si="13"/>
        <v>3</v>
      </c>
      <c r="V197" s="34"/>
      <c r="W197" s="35" t="s">
        <v>58</v>
      </c>
    </row>
    <row r="198" spans="17:23" ht="12.75" hidden="1">
      <c r="Q198" s="33">
        <v>4</v>
      </c>
      <c r="R198" s="34" t="s">
        <v>59</v>
      </c>
      <c r="S198" s="34"/>
      <c r="T198" s="34"/>
      <c r="U198" s="34">
        <f t="shared" si="13"/>
        <v>4</v>
      </c>
      <c r="V198" s="34"/>
      <c r="W198" s="35" t="s">
        <v>59</v>
      </c>
    </row>
    <row r="199" spans="17:23" ht="12.75" hidden="1">
      <c r="Q199" s="33">
        <v>5</v>
      </c>
      <c r="R199" s="34" t="s">
        <v>60</v>
      </c>
      <c r="S199" s="34"/>
      <c r="T199" s="34"/>
      <c r="U199" s="34">
        <f t="shared" si="13"/>
        <v>5</v>
      </c>
      <c r="V199" s="34"/>
      <c r="W199" s="35" t="s">
        <v>60</v>
      </c>
    </row>
    <row r="200" spans="17:23" ht="12.75" hidden="1">
      <c r="Q200" s="33">
        <v>6</v>
      </c>
      <c r="R200" s="34" t="s">
        <v>61</v>
      </c>
      <c r="S200" s="34"/>
      <c r="T200" s="34"/>
      <c r="U200" s="34">
        <f t="shared" si="13"/>
        <v>6</v>
      </c>
      <c r="V200" s="34"/>
      <c r="W200" s="35" t="s">
        <v>61</v>
      </c>
    </row>
    <row r="201" spans="17:23" ht="12.75" hidden="1">
      <c r="Q201" s="33">
        <v>7</v>
      </c>
      <c r="R201" s="34" t="s">
        <v>62</v>
      </c>
      <c r="S201" s="34"/>
      <c r="T201" s="34"/>
      <c r="U201" s="34">
        <f t="shared" si="13"/>
        <v>7</v>
      </c>
      <c r="V201" s="34"/>
      <c r="W201" s="35" t="s">
        <v>62</v>
      </c>
    </row>
    <row r="202" spans="17:23" ht="12.75" hidden="1">
      <c r="Q202" s="33">
        <v>8</v>
      </c>
      <c r="R202" s="34" t="s">
        <v>63</v>
      </c>
      <c r="S202" s="34"/>
      <c r="T202" s="34"/>
      <c r="U202" s="34">
        <f t="shared" si="13"/>
        <v>8</v>
      </c>
      <c r="V202" s="34"/>
      <c r="W202" s="35" t="s">
        <v>63</v>
      </c>
    </row>
    <row r="203" spans="17:23" ht="12.75" hidden="1">
      <c r="Q203" s="33">
        <v>9</v>
      </c>
      <c r="R203" s="34" t="s">
        <v>64</v>
      </c>
      <c r="S203" s="34"/>
      <c r="T203" s="34"/>
      <c r="U203" s="34">
        <f t="shared" si="13"/>
        <v>9</v>
      </c>
      <c r="V203" s="34"/>
      <c r="W203" s="35" t="s">
        <v>64</v>
      </c>
    </row>
    <row r="204" spans="17:23" ht="12.75" hidden="1">
      <c r="Q204" s="33">
        <v>10</v>
      </c>
      <c r="R204" s="34" t="s">
        <v>65</v>
      </c>
      <c r="S204" s="34"/>
      <c r="T204" s="34"/>
      <c r="U204" s="34">
        <f t="shared" si="13"/>
        <v>10</v>
      </c>
      <c r="V204" s="34"/>
      <c r="W204" s="35" t="s">
        <v>65</v>
      </c>
    </row>
    <row r="205" spans="17:23" ht="12.75" hidden="1">
      <c r="Q205" s="33">
        <v>11</v>
      </c>
      <c r="R205" s="34" t="s">
        <v>66</v>
      </c>
      <c r="S205" s="34"/>
      <c r="T205" s="34"/>
      <c r="U205" s="34">
        <f t="shared" si="13"/>
        <v>11</v>
      </c>
      <c r="V205" s="34"/>
      <c r="W205" s="35" t="s">
        <v>66</v>
      </c>
    </row>
    <row r="206" spans="17:23" ht="12.75" hidden="1">
      <c r="Q206" s="33">
        <v>12</v>
      </c>
      <c r="R206" s="34" t="s">
        <v>67</v>
      </c>
      <c r="S206" s="34"/>
      <c r="T206" s="34"/>
      <c r="U206" s="34">
        <f t="shared" si="13"/>
        <v>12</v>
      </c>
      <c r="V206" s="34"/>
      <c r="W206" s="35" t="s">
        <v>67</v>
      </c>
    </row>
    <row r="207" spans="17:23" ht="12.75" hidden="1">
      <c r="Q207" s="33"/>
      <c r="R207" s="34"/>
      <c r="S207" s="34"/>
      <c r="T207" s="34"/>
      <c r="U207" s="34"/>
      <c r="V207" s="34"/>
      <c r="W207" s="35"/>
    </row>
    <row r="208" spans="17:23" ht="12.75" hidden="1">
      <c r="Q208" s="36">
        <f>IF(C14="Jan",24,MATCH("Jan",C14:C25,0)+11)</f>
        <v>24</v>
      </c>
      <c r="R208" s="34">
        <f>W211-Q208</f>
        <v>-24</v>
      </c>
      <c r="S208" s="34"/>
      <c r="T208" s="34"/>
      <c r="U208" s="34"/>
      <c r="V208" s="34"/>
      <c r="W208" s="35"/>
    </row>
    <row r="209" spans="17:23" ht="12.75" hidden="1">
      <c r="Q209" s="33">
        <f>MIN(W$211,Q208+12)</f>
        <v>0</v>
      </c>
      <c r="R209" s="34">
        <f>W211-Q209</f>
        <v>0</v>
      </c>
      <c r="S209" s="34"/>
      <c r="T209" s="34"/>
      <c r="U209" s="34"/>
      <c r="V209" s="34"/>
      <c r="W209" s="35"/>
    </row>
    <row r="210" spans="17:23" ht="12.75" hidden="1">
      <c r="Q210" s="33">
        <f aca="true" t="shared" si="14" ref="Q210:Q237">MIN(W$211,Q209+12)</f>
        <v>0</v>
      </c>
      <c r="R210" s="34">
        <f>W211-Q210</f>
        <v>0</v>
      </c>
      <c r="S210" s="34"/>
      <c r="T210" s="34"/>
      <c r="U210" s="34"/>
      <c r="V210" s="34"/>
      <c r="W210" s="35"/>
    </row>
    <row r="211" spans="17:23" ht="12.75" hidden="1">
      <c r="Q211" s="33">
        <f t="shared" si="14"/>
        <v>0</v>
      </c>
      <c r="R211" s="34">
        <f>W211-Q211</f>
        <v>0</v>
      </c>
      <c r="S211" s="34"/>
      <c r="T211" s="34"/>
      <c r="U211" s="34"/>
      <c r="V211" s="34" t="s">
        <v>68</v>
      </c>
      <c r="W211" s="35">
        <f>E7*12</f>
        <v>0</v>
      </c>
    </row>
    <row r="212" spans="17:23" ht="12.75" hidden="1">
      <c r="Q212" s="33">
        <f t="shared" si="14"/>
        <v>0</v>
      </c>
      <c r="R212" s="34">
        <f>W211-Q212</f>
        <v>0</v>
      </c>
      <c r="S212" s="34"/>
      <c r="T212" s="34"/>
      <c r="U212" s="34"/>
      <c r="V212" s="34" t="s">
        <v>69</v>
      </c>
      <c r="W212" s="37">
        <f>E8</f>
        <v>0</v>
      </c>
    </row>
    <row r="213" spans="17:23" ht="12.75" hidden="1">
      <c r="Q213" s="33">
        <f t="shared" si="14"/>
        <v>0</v>
      </c>
      <c r="R213" s="34">
        <f>W211-Q213</f>
        <v>0</v>
      </c>
      <c r="S213" s="34"/>
      <c r="T213" s="34"/>
      <c r="U213" s="34"/>
      <c r="V213" s="34" t="s">
        <v>70</v>
      </c>
      <c r="W213" s="35">
        <f>W211/12</f>
        <v>0</v>
      </c>
    </row>
    <row r="214" spans="17:23" ht="12.75" hidden="1">
      <c r="Q214" s="33">
        <f t="shared" si="14"/>
        <v>0</v>
      </c>
      <c r="R214" s="34">
        <f>W211-Q214</f>
        <v>0</v>
      </c>
      <c r="S214" s="34"/>
      <c r="T214" s="34"/>
      <c r="U214" s="34"/>
      <c r="V214" s="34" t="s">
        <v>71</v>
      </c>
      <c r="W214" s="37">
        <f>IF(E8,W213+W212-IF(PROPER(LEFT(C14,3))="Jan",1,0),"")</f>
      </c>
    </row>
    <row r="215" spans="17:23" ht="12.75" hidden="1">
      <c r="Q215" s="33">
        <f t="shared" si="14"/>
        <v>0</v>
      </c>
      <c r="R215" s="34">
        <f>W211-Q215</f>
        <v>0</v>
      </c>
      <c r="S215" s="34"/>
      <c r="T215" s="34"/>
      <c r="U215" s="34"/>
      <c r="V215" s="34" t="s">
        <v>72</v>
      </c>
      <c r="W215" s="35">
        <f>U206</f>
        <v>12</v>
      </c>
    </row>
    <row r="216" spans="17:23" ht="12.75" hidden="1">
      <c r="Q216" s="33">
        <f t="shared" si="14"/>
        <v>0</v>
      </c>
      <c r="R216" s="34">
        <f>W211-Q216</f>
        <v>0</v>
      </c>
      <c r="S216" s="34"/>
      <c r="T216" s="34"/>
      <c r="U216" s="34"/>
      <c r="V216" s="34"/>
      <c r="W216" s="35"/>
    </row>
    <row r="217" spans="17:23" ht="12.75" hidden="1">
      <c r="Q217" s="33">
        <f t="shared" si="14"/>
        <v>0</v>
      </c>
      <c r="R217" s="34">
        <f>W211-Q217</f>
        <v>0</v>
      </c>
      <c r="S217" s="34"/>
      <c r="T217" s="34"/>
      <c r="U217" s="34"/>
      <c r="V217" s="34"/>
      <c r="W217" s="35"/>
    </row>
    <row r="218" spans="17:23" ht="12.75" hidden="1">
      <c r="Q218" s="33">
        <f t="shared" si="14"/>
        <v>0</v>
      </c>
      <c r="R218" s="34">
        <f>W211-Q218</f>
        <v>0</v>
      </c>
      <c r="S218" s="34"/>
      <c r="T218" s="34"/>
      <c r="U218" s="34"/>
      <c r="V218" s="34"/>
      <c r="W218" s="35"/>
    </row>
    <row r="219" spans="17:23" ht="12.75" hidden="1">
      <c r="Q219" s="33">
        <f t="shared" si="14"/>
        <v>0</v>
      </c>
      <c r="R219" s="34">
        <f>W211-Q219</f>
        <v>0</v>
      </c>
      <c r="S219" s="34"/>
      <c r="T219" s="34"/>
      <c r="U219" s="34"/>
      <c r="V219" s="34"/>
      <c r="W219" s="35"/>
    </row>
    <row r="220" spans="17:23" ht="12.75" hidden="1">
      <c r="Q220" s="33">
        <f t="shared" si="14"/>
        <v>0</v>
      </c>
      <c r="R220" s="34">
        <f>W211-Q220</f>
        <v>0</v>
      </c>
      <c r="S220" s="34"/>
      <c r="T220" s="34"/>
      <c r="U220" s="34"/>
      <c r="V220" s="34"/>
      <c r="W220" s="35"/>
    </row>
    <row r="221" spans="17:23" ht="12.75" hidden="1">
      <c r="Q221" s="33">
        <f t="shared" si="14"/>
        <v>0</v>
      </c>
      <c r="R221" s="34">
        <f>W211-Q221</f>
        <v>0</v>
      </c>
      <c r="S221" s="34"/>
      <c r="T221" s="34"/>
      <c r="U221" s="34"/>
      <c r="V221" s="34"/>
      <c r="W221" s="35"/>
    </row>
    <row r="222" spans="17:23" ht="12.75" hidden="1">
      <c r="Q222" s="33">
        <f t="shared" si="14"/>
        <v>0</v>
      </c>
      <c r="R222" s="34">
        <f>W211-Q222</f>
        <v>0</v>
      </c>
      <c r="S222" s="34"/>
      <c r="T222" s="34"/>
      <c r="U222" s="34"/>
      <c r="V222" s="34"/>
      <c r="W222" s="35"/>
    </row>
    <row r="223" spans="17:23" ht="12.75" hidden="1">
      <c r="Q223" s="33">
        <f t="shared" si="14"/>
        <v>0</v>
      </c>
      <c r="R223" s="34">
        <f>W211-Q223</f>
        <v>0</v>
      </c>
      <c r="S223" s="34"/>
      <c r="T223" s="34"/>
      <c r="U223" s="34"/>
      <c r="V223" s="34"/>
      <c r="W223" s="35"/>
    </row>
    <row r="224" spans="17:23" ht="12.75" hidden="1">
      <c r="Q224" s="33">
        <f t="shared" si="14"/>
        <v>0</v>
      </c>
      <c r="R224" s="34">
        <f>W211-Q224</f>
        <v>0</v>
      </c>
      <c r="S224" s="34"/>
      <c r="T224" s="34"/>
      <c r="U224" s="34"/>
      <c r="V224" s="34"/>
      <c r="W224" s="35"/>
    </row>
    <row r="225" spans="17:23" ht="12.75" hidden="1">
      <c r="Q225" s="33">
        <f t="shared" si="14"/>
        <v>0</v>
      </c>
      <c r="R225" s="34">
        <f>W211-Q225</f>
        <v>0</v>
      </c>
      <c r="S225" s="34"/>
      <c r="T225" s="34"/>
      <c r="U225" s="34"/>
      <c r="V225" s="34"/>
      <c r="W225" s="35"/>
    </row>
    <row r="226" spans="17:23" ht="12.75" hidden="1">
      <c r="Q226" s="33">
        <f t="shared" si="14"/>
        <v>0</v>
      </c>
      <c r="R226" s="34">
        <f>W211-Q226</f>
        <v>0</v>
      </c>
      <c r="S226" s="34"/>
      <c r="T226" s="34"/>
      <c r="U226" s="34"/>
      <c r="V226" s="34"/>
      <c r="W226" s="35"/>
    </row>
    <row r="227" spans="17:23" ht="12.75" hidden="1">
      <c r="Q227" s="33">
        <f t="shared" si="14"/>
        <v>0</v>
      </c>
      <c r="R227" s="34">
        <f>W211-Q227</f>
        <v>0</v>
      </c>
      <c r="S227" s="34"/>
      <c r="T227" s="34"/>
      <c r="U227" s="34"/>
      <c r="V227" s="34"/>
      <c r="W227" s="35"/>
    </row>
    <row r="228" spans="17:23" ht="12.75" hidden="1">
      <c r="Q228" s="33">
        <f t="shared" si="14"/>
        <v>0</v>
      </c>
      <c r="R228" s="34">
        <f>W211-Q228</f>
        <v>0</v>
      </c>
      <c r="S228" s="34"/>
      <c r="T228" s="34"/>
      <c r="U228" s="34"/>
      <c r="V228" s="34"/>
      <c r="W228" s="35"/>
    </row>
    <row r="229" spans="17:23" ht="12.75" hidden="1">
      <c r="Q229" s="33">
        <f t="shared" si="14"/>
        <v>0</v>
      </c>
      <c r="R229" s="34">
        <f>W211-Q229</f>
        <v>0</v>
      </c>
      <c r="S229" s="34"/>
      <c r="T229" s="34"/>
      <c r="U229" s="34"/>
      <c r="V229" s="34"/>
      <c r="W229" s="35"/>
    </row>
    <row r="230" spans="17:23" ht="12.75" hidden="1">
      <c r="Q230" s="33">
        <f t="shared" si="14"/>
        <v>0</v>
      </c>
      <c r="R230" s="34">
        <f>W211-Q230</f>
        <v>0</v>
      </c>
      <c r="S230" s="34"/>
      <c r="T230" s="34"/>
      <c r="U230" s="34"/>
      <c r="V230" s="34"/>
      <c r="W230" s="35"/>
    </row>
    <row r="231" spans="17:23" ht="12.75" hidden="1">
      <c r="Q231" s="33">
        <f t="shared" si="14"/>
        <v>0</v>
      </c>
      <c r="R231" s="34">
        <f>W211-Q231</f>
        <v>0</v>
      </c>
      <c r="S231" s="34"/>
      <c r="T231" s="34"/>
      <c r="U231" s="34"/>
      <c r="V231" s="34"/>
      <c r="W231" s="35"/>
    </row>
    <row r="232" spans="17:23" ht="12.75" hidden="1">
      <c r="Q232" s="33">
        <f t="shared" si="14"/>
        <v>0</v>
      </c>
      <c r="R232" s="34">
        <f>W211-Q232</f>
        <v>0</v>
      </c>
      <c r="S232" s="34"/>
      <c r="T232" s="34"/>
      <c r="U232" s="34"/>
      <c r="V232" s="34"/>
      <c r="W232" s="35"/>
    </row>
    <row r="233" spans="17:23" ht="12.75" hidden="1">
      <c r="Q233" s="33">
        <f t="shared" si="14"/>
        <v>0</v>
      </c>
      <c r="R233" s="34">
        <f>W211-Q233</f>
        <v>0</v>
      </c>
      <c r="S233" s="34"/>
      <c r="T233" s="34"/>
      <c r="U233" s="34"/>
      <c r="V233" s="34"/>
      <c r="W233" s="35"/>
    </row>
    <row r="234" spans="17:23" ht="12.75" hidden="1">
      <c r="Q234" s="33">
        <f t="shared" si="14"/>
        <v>0</v>
      </c>
      <c r="R234" s="34">
        <f>W211-Q234</f>
        <v>0</v>
      </c>
      <c r="S234" s="34"/>
      <c r="T234" s="34"/>
      <c r="U234" s="34"/>
      <c r="V234" s="34"/>
      <c r="W234" s="35"/>
    </row>
    <row r="235" spans="17:23" ht="12.75" hidden="1">
      <c r="Q235" s="33">
        <f t="shared" si="14"/>
        <v>0</v>
      </c>
      <c r="R235" s="34">
        <f>W211-Q235</f>
        <v>0</v>
      </c>
      <c r="S235" s="34"/>
      <c r="T235" s="34"/>
      <c r="U235" s="34"/>
      <c r="V235" s="34"/>
      <c r="W235" s="35"/>
    </row>
    <row r="236" spans="17:23" ht="12.75" hidden="1">
      <c r="Q236" s="33">
        <f t="shared" si="14"/>
        <v>0</v>
      </c>
      <c r="R236" s="34">
        <f>W211-Q236</f>
        <v>0</v>
      </c>
      <c r="S236" s="34"/>
      <c r="T236" s="34"/>
      <c r="U236" s="34"/>
      <c r="V236" s="34"/>
      <c r="W236" s="35"/>
    </row>
    <row r="237" spans="17:23" ht="13.5" hidden="1" thickBot="1">
      <c r="Q237" s="38">
        <f t="shared" si="14"/>
        <v>0</v>
      </c>
      <c r="R237" s="39">
        <f>W211-Q237</f>
        <v>0</v>
      </c>
      <c r="S237" s="39"/>
      <c r="T237" s="39"/>
      <c r="U237" s="39"/>
      <c r="V237" s="39"/>
      <c r="W237" s="40"/>
    </row>
  </sheetData>
  <sheetProtection sheet="1" objects="1" scenarios="1"/>
  <mergeCells count="2">
    <mergeCell ref="C27:Y27"/>
    <mergeCell ref="B11:J11"/>
  </mergeCells>
  <printOptions/>
  <pageMargins left="0.75" right="0.75" top="1" bottom="1" header="0.5" footer="0.5"/>
  <pageSetup fitToHeight="4" fitToWidth="1" horizontalDpi="600" verticalDpi="600" orientation="landscape" scale="57" r:id="rId1"/>
  <headerFooter alignWithMargins="0">
    <oddHeader>&amp;CTotal Cost of Ownership Model</oddHeader>
    <oddFooter>&amp;L&amp;D&amp;CCreated by Douglas Hackney dhackney@egltd.com&amp;RPage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7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5" customWidth="1"/>
    <col min="2" max="2" width="6.140625" style="5" customWidth="1"/>
    <col min="3" max="3" width="6.57421875" style="5" bestFit="1" customWidth="1"/>
    <col min="4" max="4" width="15.57421875" style="5" customWidth="1"/>
    <col min="5" max="5" width="14.28125" style="5" customWidth="1"/>
    <col min="6" max="6" width="10.140625" style="5" customWidth="1"/>
    <col min="7" max="7" width="11.57421875" style="5" customWidth="1"/>
    <col min="8" max="9" width="12.8515625" style="5" customWidth="1"/>
    <col min="10" max="11" width="14.28125" style="5" customWidth="1"/>
    <col min="12" max="12" width="8.421875" style="5" bestFit="1" customWidth="1"/>
    <col min="13" max="13" width="13.7109375" style="5" bestFit="1" customWidth="1"/>
    <col min="14" max="14" width="14.8515625" style="5" bestFit="1" customWidth="1"/>
    <col min="15" max="15" width="14.421875" style="5" bestFit="1" customWidth="1"/>
    <col min="16" max="16" width="12.8515625" style="5" customWidth="1"/>
    <col min="17" max="17" width="11.28125" style="5" bestFit="1" customWidth="1"/>
    <col min="18" max="18" width="3.00390625" style="5" customWidth="1"/>
    <col min="19" max="19" width="14.8515625" style="5" bestFit="1" customWidth="1"/>
    <col min="20" max="20" width="12.00390625" style="5" bestFit="1" customWidth="1"/>
    <col min="21" max="22" width="14.421875" style="5" bestFit="1" customWidth="1"/>
    <col min="23" max="23" width="2.57421875" style="5" customWidth="1"/>
    <col min="24" max="24" width="11.57421875" style="5" bestFit="1" customWidth="1"/>
    <col min="25" max="25" width="16.00390625" style="5" bestFit="1" customWidth="1"/>
    <col min="26" max="26" width="3.140625" style="5" customWidth="1"/>
    <col min="27" max="27" width="11.57421875" style="5" bestFit="1" customWidth="1"/>
    <col min="28" max="28" width="16.28125" style="5" bestFit="1" customWidth="1"/>
    <col min="29" max="29" width="3.57421875" style="5" customWidth="1"/>
    <col min="30" max="30" width="14.00390625" style="5" bestFit="1" customWidth="1"/>
    <col min="31" max="16384" width="9.140625" style="5" customWidth="1"/>
  </cols>
  <sheetData>
    <row r="1" spans="1:15" ht="6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41.25">
      <c r="A2" s="4"/>
      <c r="B2" s="6" t="str">
        <f>Inputs!D7&amp;" Amortization"</f>
        <v>Boat Two Amortization</v>
      </c>
      <c r="C2" s="7"/>
      <c r="D2" s="7"/>
      <c r="E2" s="7"/>
      <c r="F2" s="7"/>
      <c r="G2" s="7"/>
      <c r="H2" s="7"/>
      <c r="I2" s="7"/>
      <c r="J2" s="7"/>
      <c r="K2" s="46"/>
      <c r="L2" s="4"/>
      <c r="M2" s="4"/>
      <c r="N2" s="4"/>
      <c r="O2" s="4"/>
    </row>
    <row r="3" spans="1:11" ht="12" customHeight="1">
      <c r="A3" s="4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3.5" customHeight="1">
      <c r="A4" s="4"/>
      <c r="C4" s="9" t="s">
        <v>28</v>
      </c>
      <c r="D4" s="4"/>
      <c r="E4" s="10"/>
      <c r="F4" s="4"/>
      <c r="G4" s="9" t="s">
        <v>29</v>
      </c>
      <c r="H4" s="4"/>
      <c r="I4" s="4"/>
      <c r="J4" s="4"/>
      <c r="K4" s="4"/>
    </row>
    <row r="5" spans="1:11" ht="12" customHeight="1">
      <c r="A5" s="4"/>
      <c r="C5" s="4" t="s">
        <v>30</v>
      </c>
      <c r="D5" s="4"/>
      <c r="E5" s="11">
        <f>Inputs!D50</f>
        <v>0</v>
      </c>
      <c r="F5" s="4"/>
      <c r="G5" s="4" t="s">
        <v>31</v>
      </c>
      <c r="H5" s="4"/>
      <c r="I5" s="4"/>
      <c r="J5" s="11" t="e">
        <f>IF(AND(ISNUMBER(E5),ISNUMBER(E6),ISNUMBER(E7),ISNUMBER(E8)),J6*12,"")</f>
        <v>#DIV/0!</v>
      </c>
      <c r="K5" s="47"/>
    </row>
    <row r="6" spans="1:11" ht="12" customHeight="1">
      <c r="A6" s="4"/>
      <c r="C6" s="4" t="s">
        <v>32</v>
      </c>
      <c r="D6" s="4"/>
      <c r="E6" s="12">
        <f>Inputs!D38</f>
        <v>0</v>
      </c>
      <c r="F6" s="4"/>
      <c r="G6" s="4" t="s">
        <v>33</v>
      </c>
      <c r="H6" s="4"/>
      <c r="I6" s="4"/>
      <c r="J6" s="11" t="e">
        <f>IF(AND(ISNUMBER(E5),ISNUMBER(E6),ISNUMBER(E7),ISNUMBER(E8)),ROUND(PMT(E6/12,W211,-E5),2),"")</f>
        <v>#DIV/0!</v>
      </c>
      <c r="K6" s="47"/>
    </row>
    <row r="7" spans="1:11" ht="12" customHeight="1">
      <c r="A7" s="4"/>
      <c r="C7" s="4" t="s">
        <v>34</v>
      </c>
      <c r="D7" s="4"/>
      <c r="E7" s="13">
        <f>Inputs!D41</f>
        <v>0</v>
      </c>
      <c r="F7" s="4"/>
      <c r="G7" s="4" t="s">
        <v>35</v>
      </c>
      <c r="H7" s="4"/>
      <c r="I7" s="4"/>
      <c r="J7" s="11" t="e">
        <f>IF(AND(ISNUMBER(E5),ISNUMBER(E6),ISNUMBER(E7),ISNUMBER(E8)),VLOOKUP("Dec",C14:J25,7,0),"")</f>
        <v>#DIV/0!</v>
      </c>
      <c r="K7" s="47"/>
    </row>
    <row r="8" spans="1:11" ht="12" customHeight="1">
      <c r="A8" s="4"/>
      <c r="C8" s="4" t="s">
        <v>36</v>
      </c>
      <c r="D8" s="4"/>
      <c r="E8" s="14">
        <v>0</v>
      </c>
      <c r="F8" s="4"/>
      <c r="G8" s="4" t="s">
        <v>37</v>
      </c>
      <c r="H8" s="4"/>
      <c r="I8" s="4"/>
      <c r="J8" s="11" t="e">
        <f>IF(AND(ISNUMBER(E5),ISNUMBER(E6),ISNUMBER(E7),ISNUMBER(E8)),MAX(I25,I30:I59),"")</f>
        <v>#DIV/0!</v>
      </c>
      <c r="K8" s="47"/>
    </row>
    <row r="9" spans="1:15" ht="12" customHeight="1">
      <c r="A9" s="4"/>
      <c r="C9" s="4" t="s">
        <v>38</v>
      </c>
      <c r="D9" s="4"/>
      <c r="E9" s="15">
        <v>1</v>
      </c>
      <c r="F9" s="4"/>
      <c r="G9" s="4" t="s">
        <v>39</v>
      </c>
      <c r="H9" s="4"/>
      <c r="I9" s="4"/>
      <c r="J9" s="11" t="e">
        <f>IF(AND(ISNUMBER(E5),ISNUMBER(E6),ISNUMBER(E7),ISNUMBER(E8)),J8+E5,"")</f>
        <v>#DIV/0!</v>
      </c>
      <c r="K9" s="47"/>
      <c r="L9" s="4"/>
      <c r="M9" s="4"/>
      <c r="N9" s="4"/>
      <c r="O9" s="4"/>
    </row>
    <row r="10" spans="1:15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3.5" customHeight="1">
      <c r="A11" s="4"/>
      <c r="B11" s="123" t="s">
        <v>130</v>
      </c>
      <c r="C11" s="124"/>
      <c r="D11" s="124"/>
      <c r="E11" s="124"/>
      <c r="F11" s="124"/>
      <c r="G11" s="124"/>
      <c r="H11" s="124"/>
      <c r="I11" s="124"/>
      <c r="J11" s="125"/>
      <c r="K11" s="4"/>
      <c r="L11" s="4"/>
      <c r="M11" s="4"/>
      <c r="N11" s="4"/>
      <c r="O11" s="4"/>
    </row>
    <row r="12" spans="1:15" ht="11.25" customHeight="1">
      <c r="A12" s="4"/>
      <c r="B12" s="16"/>
      <c r="C12" s="17"/>
      <c r="D12" s="18" t="s">
        <v>40</v>
      </c>
      <c r="E12" s="19"/>
      <c r="F12" s="19"/>
      <c r="G12" s="19"/>
      <c r="H12" s="18" t="s">
        <v>41</v>
      </c>
      <c r="I12" s="18" t="s">
        <v>41</v>
      </c>
      <c r="J12" s="20" t="s">
        <v>42</v>
      </c>
      <c r="K12" s="48"/>
      <c r="L12" s="4"/>
      <c r="M12" s="4"/>
      <c r="N12" s="4"/>
      <c r="O12" s="4"/>
    </row>
    <row r="13" spans="1:15" ht="11.25" customHeight="1">
      <c r="A13" s="4"/>
      <c r="B13" s="21" t="s">
        <v>43</v>
      </c>
      <c r="C13" s="22" t="s">
        <v>44</v>
      </c>
      <c r="D13" s="23" t="s">
        <v>45</v>
      </c>
      <c r="E13" s="23" t="s">
        <v>46</v>
      </c>
      <c r="F13" s="23" t="s">
        <v>47</v>
      </c>
      <c r="G13" s="23" t="s">
        <v>48</v>
      </c>
      <c r="H13" s="23" t="s">
        <v>47</v>
      </c>
      <c r="I13" s="23" t="s">
        <v>48</v>
      </c>
      <c r="J13" s="24" t="s">
        <v>45</v>
      </c>
      <c r="K13" s="48"/>
      <c r="L13" s="4"/>
      <c r="M13" s="4"/>
      <c r="N13" s="4"/>
      <c r="O13" s="4"/>
    </row>
    <row r="14" spans="1:15" ht="11.25" customHeight="1">
      <c r="A14" s="4"/>
      <c r="B14" s="25">
        <f>IF(SUM(U195)=1,E8,"")</f>
        <v>0</v>
      </c>
      <c r="C14" s="26" t="str">
        <f>VLOOKUP(U195,Q195:R206,2)</f>
        <v>Jan</v>
      </c>
      <c r="D14" s="11">
        <f>IF(ISTEXT(J5),"",E5)</f>
        <v>0</v>
      </c>
      <c r="E14" s="11" t="e">
        <f aca="true" t="shared" si="0" ref="E14:E25">IF(ISTEXT(J$6),"",J$6)</f>
        <v>#DIV/0!</v>
      </c>
      <c r="F14" s="11" t="e">
        <f aca="true" t="shared" si="1" ref="F14:F25">IF(ISTEXT(J$5),"",E14-G14)</f>
        <v>#DIV/0!</v>
      </c>
      <c r="G14" s="11">
        <f aca="true" t="shared" si="2" ref="G14:G25">IF(ISTEXT(J$5),"",ROUND(D14*(E$6/12),2))</f>
        <v>0</v>
      </c>
      <c r="H14" s="11" t="e">
        <f>IF(ISTEXT($J$5),"",SUM(F$14:F14))</f>
        <v>#DIV/0!</v>
      </c>
      <c r="I14" s="11">
        <f>IF(ISTEXT($J$5),"",SUM(G$14:G14))</f>
        <v>0</v>
      </c>
      <c r="J14" s="11" t="e">
        <f aca="true" t="shared" si="3" ref="J14:J25">IF(ISTEXT(J$5),"",D14-F14)</f>
        <v>#DIV/0!</v>
      </c>
      <c r="K14" s="47"/>
      <c r="L14" s="4"/>
      <c r="M14" s="4"/>
      <c r="N14" s="4"/>
      <c r="O14" s="4"/>
    </row>
    <row r="15" spans="1:15" ht="11.25" customHeight="1">
      <c r="A15" s="4"/>
      <c r="B15" s="25">
        <f>IF(U196=1,E8+1,"")</f>
      </c>
      <c r="C15" s="26" t="str">
        <f>VLOOKUP(U196,Q195:R206,2)</f>
        <v>Feb</v>
      </c>
      <c r="D15" s="11" t="e">
        <f aca="true" t="shared" si="4" ref="D15:D25">IF(ISTEXT(J$5),"",J14)</f>
        <v>#DIV/0!</v>
      </c>
      <c r="E15" s="11" t="e">
        <f t="shared" si="0"/>
        <v>#DIV/0!</v>
      </c>
      <c r="F15" s="11" t="e">
        <f t="shared" si="1"/>
        <v>#DIV/0!</v>
      </c>
      <c r="G15" s="11" t="e">
        <f t="shared" si="2"/>
        <v>#DIV/0!</v>
      </c>
      <c r="H15" s="11" t="e">
        <f>IF(ISTEXT($J$5),"",SUM(F$14:F15))</f>
        <v>#DIV/0!</v>
      </c>
      <c r="I15" s="11" t="e">
        <f>IF(ISTEXT($J$5),"",SUM(G$14:G15))</f>
        <v>#DIV/0!</v>
      </c>
      <c r="J15" s="11" t="e">
        <f t="shared" si="3"/>
        <v>#DIV/0!</v>
      </c>
      <c r="K15" s="47"/>
      <c r="L15" s="4"/>
      <c r="M15" s="4"/>
      <c r="N15" s="4"/>
      <c r="O15" s="4"/>
    </row>
    <row r="16" spans="1:15" ht="11.25" customHeight="1">
      <c r="A16" s="4"/>
      <c r="B16" s="25">
        <f>IF(U197=1,E8+1,"")</f>
      </c>
      <c r="C16" s="26" t="str">
        <f>VLOOKUP(U197,Q195:R206,2)</f>
        <v>Mar</v>
      </c>
      <c r="D16" s="11" t="e">
        <f t="shared" si="4"/>
        <v>#DIV/0!</v>
      </c>
      <c r="E16" s="11" t="e">
        <f t="shared" si="0"/>
        <v>#DIV/0!</v>
      </c>
      <c r="F16" s="11" t="e">
        <f t="shared" si="1"/>
        <v>#DIV/0!</v>
      </c>
      <c r="G16" s="11" t="e">
        <f t="shared" si="2"/>
        <v>#DIV/0!</v>
      </c>
      <c r="H16" s="11" t="e">
        <f>IF(ISTEXT($J$5),"",SUM(F$14:F16))</f>
        <v>#DIV/0!</v>
      </c>
      <c r="I16" s="11" t="e">
        <f>IF(ISTEXT($J$5),"",SUM(G$14:G16))</f>
        <v>#DIV/0!</v>
      </c>
      <c r="J16" s="11" t="e">
        <f t="shared" si="3"/>
        <v>#DIV/0!</v>
      </c>
      <c r="K16" s="47"/>
      <c r="L16" s="4"/>
      <c r="M16" s="4"/>
      <c r="N16" s="4"/>
      <c r="O16" s="4"/>
    </row>
    <row r="17" spans="1:15" ht="11.25" customHeight="1">
      <c r="A17" s="4"/>
      <c r="B17" s="25">
        <f>IF(U198=1,E8+1,"")</f>
      </c>
      <c r="C17" s="26" t="str">
        <f>VLOOKUP(U198,Q195:R206,2)</f>
        <v>Apr</v>
      </c>
      <c r="D17" s="11" t="e">
        <f t="shared" si="4"/>
        <v>#DIV/0!</v>
      </c>
      <c r="E17" s="11" t="e">
        <f t="shared" si="0"/>
        <v>#DIV/0!</v>
      </c>
      <c r="F17" s="11" t="e">
        <f t="shared" si="1"/>
        <v>#DIV/0!</v>
      </c>
      <c r="G17" s="11" t="e">
        <f t="shared" si="2"/>
        <v>#DIV/0!</v>
      </c>
      <c r="H17" s="11" t="e">
        <f>IF(ISTEXT($J$5),"",SUM(F$14:F17))</f>
        <v>#DIV/0!</v>
      </c>
      <c r="I17" s="11" t="e">
        <f>IF(ISTEXT($J$5),"",SUM(G$14:G17))</f>
        <v>#DIV/0!</v>
      </c>
      <c r="J17" s="11" t="e">
        <f t="shared" si="3"/>
        <v>#DIV/0!</v>
      </c>
      <c r="K17" s="47"/>
      <c r="L17" s="4"/>
      <c r="M17" s="4"/>
      <c r="N17" s="4"/>
      <c r="O17" s="4"/>
    </row>
    <row r="18" spans="1:15" ht="11.25" customHeight="1">
      <c r="A18" s="4"/>
      <c r="B18" s="25">
        <f>IF(U199=1,E8+1,"")</f>
      </c>
      <c r="C18" s="26" t="str">
        <f>VLOOKUP(U199,Q195:R206,2)</f>
        <v>May</v>
      </c>
      <c r="D18" s="11" t="e">
        <f t="shared" si="4"/>
        <v>#DIV/0!</v>
      </c>
      <c r="E18" s="11" t="e">
        <f t="shared" si="0"/>
        <v>#DIV/0!</v>
      </c>
      <c r="F18" s="11" t="e">
        <f t="shared" si="1"/>
        <v>#DIV/0!</v>
      </c>
      <c r="G18" s="11" t="e">
        <f t="shared" si="2"/>
        <v>#DIV/0!</v>
      </c>
      <c r="H18" s="11" t="e">
        <f>IF(ISTEXT($J$5),"",SUM(F$14:F18))</f>
        <v>#DIV/0!</v>
      </c>
      <c r="I18" s="11" t="e">
        <f>IF(ISTEXT($J$5),"",SUM(G$14:G18))</f>
        <v>#DIV/0!</v>
      </c>
      <c r="J18" s="11" t="e">
        <f t="shared" si="3"/>
        <v>#DIV/0!</v>
      </c>
      <c r="K18" s="47"/>
      <c r="L18" s="4"/>
      <c r="M18" s="4"/>
      <c r="N18" s="4"/>
      <c r="O18" s="4"/>
    </row>
    <row r="19" spans="1:15" ht="11.25" customHeight="1">
      <c r="A19" s="4"/>
      <c r="B19" s="25">
        <f>IF(U200=1,E8+1,"")</f>
      </c>
      <c r="C19" s="26" t="str">
        <f>VLOOKUP(U200,Q195:R206,2)</f>
        <v>Jun</v>
      </c>
      <c r="D19" s="11" t="e">
        <f t="shared" si="4"/>
        <v>#DIV/0!</v>
      </c>
      <c r="E19" s="11" t="e">
        <f t="shared" si="0"/>
        <v>#DIV/0!</v>
      </c>
      <c r="F19" s="11" t="e">
        <f t="shared" si="1"/>
        <v>#DIV/0!</v>
      </c>
      <c r="G19" s="11" t="e">
        <f t="shared" si="2"/>
        <v>#DIV/0!</v>
      </c>
      <c r="H19" s="11" t="e">
        <f>IF(ISTEXT($J$5),"",SUM(F$14:F19))</f>
        <v>#DIV/0!</v>
      </c>
      <c r="I19" s="11" t="e">
        <f>IF(ISTEXT($J$5),"",SUM(G$14:G19))</f>
        <v>#DIV/0!</v>
      </c>
      <c r="J19" s="11" t="e">
        <f t="shared" si="3"/>
        <v>#DIV/0!</v>
      </c>
      <c r="K19" s="47"/>
      <c r="L19" s="4"/>
      <c r="M19" s="4"/>
      <c r="N19" s="4"/>
      <c r="O19" s="4"/>
    </row>
    <row r="20" spans="1:15" ht="11.25" customHeight="1">
      <c r="A20" s="4"/>
      <c r="B20" s="25">
        <f>IF(U201=1,E8+1,"")</f>
      </c>
      <c r="C20" s="26" t="str">
        <f>VLOOKUP(U201,Q195:R206,2)</f>
        <v>Jul</v>
      </c>
      <c r="D20" s="11" t="e">
        <f t="shared" si="4"/>
        <v>#DIV/0!</v>
      </c>
      <c r="E20" s="11" t="e">
        <f t="shared" si="0"/>
        <v>#DIV/0!</v>
      </c>
      <c r="F20" s="11" t="e">
        <f t="shared" si="1"/>
        <v>#DIV/0!</v>
      </c>
      <c r="G20" s="11" t="e">
        <f t="shared" si="2"/>
        <v>#DIV/0!</v>
      </c>
      <c r="H20" s="11" t="e">
        <f>IF(ISTEXT($J$5),"",SUM(F$14:F20))</f>
        <v>#DIV/0!</v>
      </c>
      <c r="I20" s="11" t="e">
        <f>IF(ISTEXT($J$5),"",SUM(G$14:G20))</f>
        <v>#DIV/0!</v>
      </c>
      <c r="J20" s="11" t="e">
        <f t="shared" si="3"/>
        <v>#DIV/0!</v>
      </c>
      <c r="K20" s="47"/>
      <c r="L20" s="4"/>
      <c r="M20" s="4"/>
      <c r="N20" s="4"/>
      <c r="O20" s="4"/>
    </row>
    <row r="21" spans="1:15" ht="11.25" customHeight="1">
      <c r="A21" s="4"/>
      <c r="B21" s="25">
        <f>IF(U202=1,E8+1,"")</f>
      </c>
      <c r="C21" s="26" t="str">
        <f>VLOOKUP(U202,Q195:R206,2)</f>
        <v>Aug</v>
      </c>
      <c r="D21" s="11" t="e">
        <f t="shared" si="4"/>
        <v>#DIV/0!</v>
      </c>
      <c r="E21" s="11" t="e">
        <f t="shared" si="0"/>
        <v>#DIV/0!</v>
      </c>
      <c r="F21" s="11" t="e">
        <f t="shared" si="1"/>
        <v>#DIV/0!</v>
      </c>
      <c r="G21" s="11" t="e">
        <f t="shared" si="2"/>
        <v>#DIV/0!</v>
      </c>
      <c r="H21" s="11" t="e">
        <f>IF(ISTEXT($J$5),"",SUM(F$14:F21))</f>
        <v>#DIV/0!</v>
      </c>
      <c r="I21" s="11" t="e">
        <f>IF(ISTEXT($J$5),"",SUM(G$14:G21))</f>
        <v>#DIV/0!</v>
      </c>
      <c r="J21" s="11" t="e">
        <f t="shared" si="3"/>
        <v>#DIV/0!</v>
      </c>
      <c r="K21" s="47"/>
      <c r="L21" s="4"/>
      <c r="M21" s="4"/>
      <c r="N21" s="4"/>
      <c r="O21" s="4"/>
    </row>
    <row r="22" spans="1:15" ht="11.25" customHeight="1">
      <c r="A22" s="4"/>
      <c r="B22" s="25">
        <f>IF(U203=1,E8+1,"")</f>
      </c>
      <c r="C22" s="26" t="str">
        <f>VLOOKUP(U203,Q195:R206,2)</f>
        <v>Sep</v>
      </c>
      <c r="D22" s="11" t="e">
        <f t="shared" si="4"/>
        <v>#DIV/0!</v>
      </c>
      <c r="E22" s="11" t="e">
        <f t="shared" si="0"/>
        <v>#DIV/0!</v>
      </c>
      <c r="F22" s="11" t="e">
        <f t="shared" si="1"/>
        <v>#DIV/0!</v>
      </c>
      <c r="G22" s="11" t="e">
        <f t="shared" si="2"/>
        <v>#DIV/0!</v>
      </c>
      <c r="H22" s="11" t="e">
        <f>IF(ISTEXT($J$5),"",SUM(F$14:F22))</f>
        <v>#DIV/0!</v>
      </c>
      <c r="I22" s="11" t="e">
        <f>IF(ISTEXT($J$5),"",SUM(G$14:G22))</f>
        <v>#DIV/0!</v>
      </c>
      <c r="J22" s="11" t="e">
        <f t="shared" si="3"/>
        <v>#DIV/0!</v>
      </c>
      <c r="K22" s="47"/>
      <c r="L22" s="4"/>
      <c r="M22" s="4"/>
      <c r="N22" s="4"/>
      <c r="O22" s="4"/>
    </row>
    <row r="23" spans="1:15" ht="11.25" customHeight="1">
      <c r="A23" s="4"/>
      <c r="B23" s="25">
        <f>IF(U204=1,E8+1,"")</f>
      </c>
      <c r="C23" s="27" t="str">
        <f>VLOOKUP(U204,Q195:R206,2)</f>
        <v>Oct</v>
      </c>
      <c r="D23" s="11" t="e">
        <f t="shared" si="4"/>
        <v>#DIV/0!</v>
      </c>
      <c r="E23" s="11" t="e">
        <f t="shared" si="0"/>
        <v>#DIV/0!</v>
      </c>
      <c r="F23" s="11" t="e">
        <f t="shared" si="1"/>
        <v>#DIV/0!</v>
      </c>
      <c r="G23" s="11" t="e">
        <f t="shared" si="2"/>
        <v>#DIV/0!</v>
      </c>
      <c r="H23" s="11" t="e">
        <f>IF(ISTEXT($J$5),"",SUM(F$14:F23))</f>
        <v>#DIV/0!</v>
      </c>
      <c r="I23" s="11" t="e">
        <f>IF(ISTEXT($J$5),"",SUM(G$14:G23))</f>
        <v>#DIV/0!</v>
      </c>
      <c r="J23" s="11" t="e">
        <f t="shared" si="3"/>
        <v>#DIV/0!</v>
      </c>
      <c r="K23" s="47"/>
      <c r="L23" s="4"/>
      <c r="M23" s="4"/>
      <c r="N23" s="4"/>
      <c r="O23" s="4"/>
    </row>
    <row r="24" spans="1:15" ht="11.25" customHeight="1">
      <c r="A24" s="4"/>
      <c r="B24" s="25">
        <f>IF(U205=1,E8+1,"")</f>
      </c>
      <c r="C24" s="26" t="str">
        <f>VLOOKUP(U205,Q195:R206,2)</f>
        <v>Nov</v>
      </c>
      <c r="D24" s="11" t="e">
        <f t="shared" si="4"/>
        <v>#DIV/0!</v>
      </c>
      <c r="E24" s="11" t="e">
        <f t="shared" si="0"/>
        <v>#DIV/0!</v>
      </c>
      <c r="F24" s="11" t="e">
        <f t="shared" si="1"/>
        <v>#DIV/0!</v>
      </c>
      <c r="G24" s="11" t="e">
        <f t="shared" si="2"/>
        <v>#DIV/0!</v>
      </c>
      <c r="H24" s="11" t="e">
        <f>IF(ISTEXT($J$5),"",SUM(F$14:F24))</f>
        <v>#DIV/0!</v>
      </c>
      <c r="I24" s="11" t="e">
        <f>IF(ISTEXT($J$5),"",SUM(G$14:G24))</f>
        <v>#DIV/0!</v>
      </c>
      <c r="J24" s="11" t="e">
        <f t="shared" si="3"/>
        <v>#DIV/0!</v>
      </c>
      <c r="K24" s="47"/>
      <c r="L24" s="4"/>
      <c r="M24" s="4"/>
      <c r="N24" s="4"/>
      <c r="O24" s="4"/>
    </row>
    <row r="25" spans="1:15" ht="11.25" customHeight="1">
      <c r="A25" s="4"/>
      <c r="B25" s="25">
        <f>IF(U206=1,E8+1,"")</f>
      </c>
      <c r="C25" s="26" t="str">
        <f>VLOOKUP(U206,Q195:R206,2)</f>
        <v>Dec</v>
      </c>
      <c r="D25" s="11" t="e">
        <f t="shared" si="4"/>
        <v>#DIV/0!</v>
      </c>
      <c r="E25" s="11" t="e">
        <f t="shared" si="0"/>
        <v>#DIV/0!</v>
      </c>
      <c r="F25" s="11" t="e">
        <f t="shared" si="1"/>
        <v>#DIV/0!</v>
      </c>
      <c r="G25" s="11" t="e">
        <f t="shared" si="2"/>
        <v>#DIV/0!</v>
      </c>
      <c r="H25" s="11" t="e">
        <f>IF(ISTEXT($J$5),"",SUM(F$14:F25))</f>
        <v>#DIV/0!</v>
      </c>
      <c r="I25" s="11" t="e">
        <f>IF(ISTEXT($J$5),"",SUM(G$14:G25))</f>
        <v>#DIV/0!</v>
      </c>
      <c r="J25" s="11" t="e">
        <f t="shared" si="3"/>
        <v>#DIV/0!</v>
      </c>
      <c r="K25" s="47"/>
      <c r="L25" s="4"/>
      <c r="M25" s="4"/>
      <c r="N25" s="4"/>
      <c r="O25" s="4"/>
    </row>
    <row r="26" spans="1:15" ht="12" customHeight="1">
      <c r="A26" s="4"/>
      <c r="B26" s="4"/>
      <c r="C26" s="4"/>
      <c r="D26" s="2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25" ht="13.5" customHeight="1">
      <c r="A27" s="4"/>
      <c r="C27" s="123" t="s">
        <v>129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5"/>
    </row>
    <row r="28" spans="1:30" ht="11.25" customHeight="1">
      <c r="A28" s="4"/>
      <c r="B28" s="4"/>
      <c r="C28" s="67"/>
      <c r="D28" s="23" t="s">
        <v>40</v>
      </c>
      <c r="E28" s="23"/>
      <c r="F28" s="48"/>
      <c r="G28" s="48"/>
      <c r="H28" s="48" t="s">
        <v>49</v>
      </c>
      <c r="I28" s="23" t="s">
        <v>49</v>
      </c>
      <c r="J28" s="23" t="s">
        <v>50</v>
      </c>
      <c r="K28" s="23" t="s">
        <v>49</v>
      </c>
      <c r="L28" s="23" t="s">
        <v>94</v>
      </c>
      <c r="M28" s="23" t="s">
        <v>205</v>
      </c>
      <c r="N28" s="23" t="s">
        <v>207</v>
      </c>
      <c r="O28" s="23" t="s">
        <v>208</v>
      </c>
      <c r="P28" s="23" t="s">
        <v>92</v>
      </c>
      <c r="Q28" s="23" t="s">
        <v>49</v>
      </c>
      <c r="S28" s="23" t="s">
        <v>207</v>
      </c>
      <c r="T28" s="23" t="s">
        <v>208</v>
      </c>
      <c r="U28" s="23" t="s">
        <v>99</v>
      </c>
      <c r="V28" s="23" t="s">
        <v>49</v>
      </c>
      <c r="X28" s="23" t="s">
        <v>107</v>
      </c>
      <c r="Y28" s="23" t="s">
        <v>49</v>
      </c>
      <c r="AA28" s="23" t="s">
        <v>226</v>
      </c>
      <c r="AB28" s="23" t="s">
        <v>49</v>
      </c>
      <c r="AD28" s="23" t="s">
        <v>244</v>
      </c>
    </row>
    <row r="29" spans="1:30" ht="11.25" customHeight="1">
      <c r="A29" s="4"/>
      <c r="B29" s="4"/>
      <c r="C29" s="21" t="s">
        <v>43</v>
      </c>
      <c r="D29" s="23" t="s">
        <v>45</v>
      </c>
      <c r="E29" s="23" t="s">
        <v>51</v>
      </c>
      <c r="F29" s="23" t="s">
        <v>52</v>
      </c>
      <c r="G29" s="23" t="s">
        <v>53</v>
      </c>
      <c r="H29" s="23" t="s">
        <v>52</v>
      </c>
      <c r="I29" s="23" t="s">
        <v>53</v>
      </c>
      <c r="J29" s="23" t="s">
        <v>54</v>
      </c>
      <c r="K29" s="23" t="s">
        <v>51</v>
      </c>
      <c r="L29" s="23" t="s">
        <v>95</v>
      </c>
      <c r="M29" s="23" t="s">
        <v>206</v>
      </c>
      <c r="N29" s="23" t="s">
        <v>209</v>
      </c>
      <c r="O29" s="23" t="s">
        <v>209</v>
      </c>
      <c r="P29" s="23" t="s">
        <v>91</v>
      </c>
      <c r="Q29" s="23" t="s">
        <v>93</v>
      </c>
      <c r="S29" s="23" t="s">
        <v>215</v>
      </c>
      <c r="T29" s="23" t="s">
        <v>215</v>
      </c>
      <c r="V29" s="23" t="s">
        <v>99</v>
      </c>
      <c r="X29" s="23" t="s">
        <v>108</v>
      </c>
      <c r="Y29" s="23" t="s">
        <v>121</v>
      </c>
      <c r="AA29" s="23" t="s">
        <v>108</v>
      </c>
      <c r="AB29" s="23" t="s">
        <v>227</v>
      </c>
      <c r="AD29" s="23" t="s">
        <v>91</v>
      </c>
    </row>
    <row r="30" spans="1:30" ht="11.25" customHeight="1">
      <c r="A30" s="4"/>
      <c r="B30" s="4"/>
      <c r="C30" s="25">
        <f>IF(NOT(ISNUMBER(E8)),"",IF(C14="Jan",1+E8,MAX(B14:B25)))</f>
        <v>1</v>
      </c>
      <c r="D30" s="29" t="e">
        <f>IF(ISTEXT(C30),"",INDEX(J14:J25,13-U195,1))</f>
        <v>#DIV/0!</v>
      </c>
      <c r="E30" s="29" t="e">
        <f>IF(ISTEXT(C30),"",J$6*12)</f>
        <v>#DIV/0!</v>
      </c>
      <c r="F30" s="29" t="e">
        <f>IF(ISTEXT(C30),"",D30-J30)</f>
        <v>#DIV/0!</v>
      </c>
      <c r="G30" s="29" t="e">
        <f>IF(ISTEXT(C30),"",E30-F30)</f>
        <v>#DIV/0!</v>
      </c>
      <c r="H30" s="29" t="e">
        <f>IF(ISTEXT(C30),"",E5-J30)</f>
        <v>#DIV/0!</v>
      </c>
      <c r="I30" s="29" t="e">
        <f>IF(ISTEXT(C30),"",IF(W215&lt;12,(24-W215)*J6-H30,24*J6-H30))</f>
        <v>#DIV/0!</v>
      </c>
      <c r="J30" s="29" t="e">
        <f aca="true" t="shared" si="5" ref="J30:J59">IF(ISTEXT(C30),"",IF(C30=W$214,0,IF(ISTEXT(C30),"",PV(E$6/12,R208,-J$6))))</f>
        <v>#DIV/0!</v>
      </c>
      <c r="K30" s="49" t="e">
        <f>SUM(E$30:E30)</f>
        <v>#DIV/0!</v>
      </c>
      <c r="L30" s="50">
        <f>Inputs!D72</f>
        <v>0.035</v>
      </c>
      <c r="M30" s="112">
        <f>IF(Inputs!D$73&gt;'Asset Two Amortization'!C30,0,IF(Inputs!D$73+Inputs!D$74&gt;='Asset Two Amortization'!C30,1,0))</f>
        <v>0</v>
      </c>
      <c r="N30" s="113">
        <f>Inputs!$D$85</f>
        <v>0</v>
      </c>
      <c r="O30" s="113">
        <f>Inputs!$D$98</f>
        <v>0</v>
      </c>
      <c r="P30" s="113">
        <f>IF($M30=0,N30,O30)</f>
        <v>0</v>
      </c>
      <c r="Q30" s="45">
        <f>SUM(P$30:P30)</f>
        <v>0</v>
      </c>
      <c r="S30" s="52">
        <f>Inputs!D140</f>
        <v>0</v>
      </c>
      <c r="T30" s="52">
        <f>Inputs!D148</f>
        <v>0</v>
      </c>
      <c r="U30" s="113">
        <f>IF($M30=0,S30,T30)</f>
        <v>0</v>
      </c>
      <c r="V30" s="45">
        <f>SUM(U$30:U30)</f>
        <v>0</v>
      </c>
      <c r="X30" s="52">
        <f>Inputs!D194</f>
        <v>0</v>
      </c>
      <c r="Y30" s="52">
        <f>IF(X30&lt;&gt;Inputs!D$188,X30*(1+Inputs!D192),0)</f>
        <v>0</v>
      </c>
      <c r="AA30" s="52">
        <f>Inputs!D143</f>
        <v>0</v>
      </c>
      <c r="AB30" s="45">
        <f>SUM(AA$30:AA30)</f>
        <v>0</v>
      </c>
      <c r="AD30" s="113">
        <f>Inputs!D121-Inputs!D109</f>
        <v>0</v>
      </c>
    </row>
    <row r="31" spans="1:30" ht="11.25" customHeight="1">
      <c r="A31" s="4"/>
      <c r="B31" s="4"/>
      <c r="C31" s="25">
        <f>IF(ISTEXT(C30),"",IF(MAX(C$30:C30)=W$214,"",C30+1))</f>
        <v>2</v>
      </c>
      <c r="D31" s="29" t="e">
        <f>IF(ISTEXT(C31),"",J30)</f>
        <v>#DIV/0!</v>
      </c>
      <c r="E31" s="29" t="e">
        <f aca="true" t="shared" si="6" ref="E31:E59">IF(ISTEXT(C31),"",J$6*MIN(12,R208))</f>
        <v>#DIV/0!</v>
      </c>
      <c r="F31" s="29" t="e">
        <f>IF(ISTEXT(C31),"",D31-J31)</f>
        <v>#DIV/0!</v>
      </c>
      <c r="G31" s="29" t="e">
        <f>IF(ISTEXT(C31),"",E31-F31)</f>
        <v>#DIV/0!</v>
      </c>
      <c r="H31" s="29" t="e">
        <f aca="true" t="shared" si="7" ref="H31:I59">IF(ISTEXT(C31),"",H30+F31)</f>
        <v>#DIV/0!</v>
      </c>
      <c r="I31" s="29" t="e">
        <f t="shared" si="7"/>
        <v>#DIV/0!</v>
      </c>
      <c r="J31" s="29" t="e">
        <f t="shared" si="5"/>
        <v>#DIV/0!</v>
      </c>
      <c r="K31" s="49" t="e">
        <f>SUM(E$30:E31)</f>
        <v>#DIV/0!</v>
      </c>
      <c r="L31" s="4"/>
      <c r="M31" s="112">
        <f>IF(Inputs!D$73&gt;'Asset Two Amortization'!C31,0,IF(Inputs!D$73+Inputs!D$74&gt;='Asset Two Amortization'!C31,1,0))</f>
        <v>0</v>
      </c>
      <c r="N31" s="113">
        <f>N30*(1+Inputs!$D$72)</f>
        <v>0</v>
      </c>
      <c r="O31" s="113">
        <f>O30*(1+Inputs!$D$72)</f>
        <v>0</v>
      </c>
      <c r="P31" s="113">
        <f aca="true" t="shared" si="8" ref="P31:P59">IF(M31=0,N31,O31)</f>
        <v>0</v>
      </c>
      <c r="Q31" s="45">
        <f>SUM(P$30:P31)</f>
        <v>0</v>
      </c>
      <c r="S31" s="113">
        <f>S30*(1+Inputs!$D$72)</f>
        <v>0</v>
      </c>
      <c r="T31" s="113">
        <f>T30*(1+Inputs!$D$72)</f>
        <v>0</v>
      </c>
      <c r="U31" s="113">
        <f aca="true" t="shared" si="9" ref="U31:U59">IF($M31=0,S31,T31)</f>
        <v>0</v>
      </c>
      <c r="V31" s="45">
        <f>SUM(U$30:U31)</f>
        <v>0</v>
      </c>
      <c r="X31" s="52">
        <f>IF(Inputs!D$71&gt;'Asset Two Amortization'!C31,Inputs!D$195,IF(Inputs!D$71='Asset Two Amortization'!C31,Inputs!D$196,0))</f>
        <v>0</v>
      </c>
      <c r="Y31" s="52">
        <f>IF(X30&lt;&gt;Inputs!D$188,(Y30*(1+Inputs!D$192))+X31,0)</f>
        <v>0</v>
      </c>
      <c r="AA31" s="113">
        <f>AA30*(1+Inputs!$D$72)</f>
        <v>0</v>
      </c>
      <c r="AB31" s="45">
        <f>SUM(AA$30:AA31)</f>
        <v>0</v>
      </c>
      <c r="AD31" s="113">
        <f>AD30*(1+Inputs!$D$72)</f>
        <v>0</v>
      </c>
    </row>
    <row r="32" spans="1:30" ht="11.25" customHeight="1">
      <c r="A32" s="4"/>
      <c r="B32" s="4"/>
      <c r="C32" s="25">
        <f>IF(ISTEXT(C31),"",IF(MAX(C$30:C31)=W$214,"",C31+1))</f>
        <v>3</v>
      </c>
      <c r="D32" s="29" t="e">
        <f aca="true" t="shared" si="10" ref="D32:D59">IF(ISTEXT(C32),"",J31)</f>
        <v>#DIV/0!</v>
      </c>
      <c r="E32" s="29" t="e">
        <f t="shared" si="6"/>
        <v>#DIV/0!</v>
      </c>
      <c r="F32" s="29" t="e">
        <f aca="true" t="shared" si="11" ref="F32:F59">IF(ISTEXT(C32),"",D32-J32)</f>
        <v>#DIV/0!</v>
      </c>
      <c r="G32" s="29" t="e">
        <f aca="true" t="shared" si="12" ref="G32:G59">IF(ISTEXT(C32),"",E32-F32)</f>
        <v>#DIV/0!</v>
      </c>
      <c r="H32" s="29" t="e">
        <f t="shared" si="7"/>
        <v>#DIV/0!</v>
      </c>
      <c r="I32" s="29" t="e">
        <f t="shared" si="7"/>
        <v>#DIV/0!</v>
      </c>
      <c r="J32" s="29" t="e">
        <f t="shared" si="5"/>
        <v>#DIV/0!</v>
      </c>
      <c r="K32" s="49" t="e">
        <f>SUM(E$30:E32)</f>
        <v>#DIV/0!</v>
      </c>
      <c r="L32" s="4"/>
      <c r="M32" s="112">
        <f>IF(Inputs!D$73&gt;'Asset Two Amortization'!C32,0,IF(Inputs!D$73+Inputs!D$74&gt;='Asset Two Amortization'!C32,1,0))</f>
        <v>0</v>
      </c>
      <c r="N32" s="113">
        <f>N31*(1+Inputs!$D$72)</f>
        <v>0</v>
      </c>
      <c r="O32" s="113">
        <f>O31*(1+Inputs!$D$72)</f>
        <v>0</v>
      </c>
      <c r="P32" s="113">
        <f t="shared" si="8"/>
        <v>0</v>
      </c>
      <c r="Q32" s="45">
        <f>SUM(P$30:P32)</f>
        <v>0</v>
      </c>
      <c r="S32" s="113">
        <f>S31*(1+Inputs!$D$72)</f>
        <v>0</v>
      </c>
      <c r="T32" s="113">
        <f>T31*(1+Inputs!$D$72)</f>
        <v>0</v>
      </c>
      <c r="U32" s="113">
        <f t="shared" si="9"/>
        <v>0</v>
      </c>
      <c r="V32" s="45">
        <f>SUM(U$30:U32)</f>
        <v>0</v>
      </c>
      <c r="X32" s="52">
        <f>IF(Inputs!D$71&gt;'Asset Two Amortization'!C32,Inputs!D$195,IF(Inputs!D$71='Asset Two Amortization'!C32,Inputs!D$196,0))</f>
        <v>0</v>
      </c>
      <c r="Y32" s="52">
        <f>IF(X31&lt;&gt;Inputs!D$188,(Y31*(1+Inputs!D$192))+X32,0)</f>
        <v>0</v>
      </c>
      <c r="AA32" s="113">
        <f>AA31*(1+Inputs!$D$72)</f>
        <v>0</v>
      </c>
      <c r="AB32" s="45">
        <f>SUM(AA$30:AA32)</f>
        <v>0</v>
      </c>
      <c r="AD32" s="113">
        <f>AD31*(1+Inputs!$D$72)</f>
        <v>0</v>
      </c>
    </row>
    <row r="33" spans="1:30" ht="11.25" customHeight="1">
      <c r="A33" s="4"/>
      <c r="B33" s="4"/>
      <c r="C33" s="25">
        <f>IF(ISTEXT(C32),"",IF(MAX(C$30:C32)=W$214,"",C32+1))</f>
        <v>4</v>
      </c>
      <c r="D33" s="29" t="e">
        <f t="shared" si="10"/>
        <v>#DIV/0!</v>
      </c>
      <c r="E33" s="29" t="e">
        <f t="shared" si="6"/>
        <v>#DIV/0!</v>
      </c>
      <c r="F33" s="29" t="e">
        <f t="shared" si="11"/>
        <v>#DIV/0!</v>
      </c>
      <c r="G33" s="29" t="e">
        <f t="shared" si="12"/>
        <v>#DIV/0!</v>
      </c>
      <c r="H33" s="29" t="e">
        <f t="shared" si="7"/>
        <v>#DIV/0!</v>
      </c>
      <c r="I33" s="29" t="e">
        <f t="shared" si="7"/>
        <v>#DIV/0!</v>
      </c>
      <c r="J33" s="29" t="e">
        <f t="shared" si="5"/>
        <v>#DIV/0!</v>
      </c>
      <c r="K33" s="49" t="e">
        <f>SUM(E$30:E33)</f>
        <v>#DIV/0!</v>
      </c>
      <c r="L33" s="4"/>
      <c r="M33" s="112">
        <f>IF(Inputs!D$73&gt;'Asset Two Amortization'!C33,0,IF(Inputs!D$73+Inputs!D$74&gt;='Asset Two Amortization'!C33,1,0))</f>
        <v>0</v>
      </c>
      <c r="N33" s="113">
        <f>N32*(1+Inputs!$D$72)</f>
        <v>0</v>
      </c>
      <c r="O33" s="113">
        <f>O32*(1+Inputs!$D$72)</f>
        <v>0</v>
      </c>
      <c r="P33" s="113">
        <f t="shared" si="8"/>
        <v>0</v>
      </c>
      <c r="Q33" s="45">
        <f>SUM(P$30:P33)</f>
        <v>0</v>
      </c>
      <c r="S33" s="113">
        <f>S32*(1+Inputs!$D$72)</f>
        <v>0</v>
      </c>
      <c r="T33" s="113">
        <f>T32*(1+Inputs!$D$72)</f>
        <v>0</v>
      </c>
      <c r="U33" s="113">
        <f t="shared" si="9"/>
        <v>0</v>
      </c>
      <c r="V33" s="45">
        <f>SUM(U$30:U33)</f>
        <v>0</v>
      </c>
      <c r="X33" s="52">
        <f>IF(Inputs!D$71&gt;'Asset Two Amortization'!C33,Inputs!D$195,IF(Inputs!D$71='Asset Two Amortization'!C33,Inputs!D$196,0))</f>
        <v>0</v>
      </c>
      <c r="Y33" s="52">
        <f>IF(X32&lt;&gt;Inputs!D$188,(Y32*(1+Inputs!D$192))+X33,0)</f>
        <v>0</v>
      </c>
      <c r="AA33" s="113">
        <f>AA32*(1+Inputs!$D$72)</f>
        <v>0</v>
      </c>
      <c r="AB33" s="45">
        <f>SUM(AA$30:AA33)</f>
        <v>0</v>
      </c>
      <c r="AD33" s="113">
        <f>AD32*(1+Inputs!$D$72)</f>
        <v>0</v>
      </c>
    </row>
    <row r="34" spans="1:30" ht="11.25" customHeight="1">
      <c r="A34" s="4"/>
      <c r="B34" s="4"/>
      <c r="C34" s="25">
        <f>IF(ISTEXT(C33),"",IF(MAX(C$30:C33)=W$214,"",C33+1))</f>
        <v>5</v>
      </c>
      <c r="D34" s="29" t="e">
        <f t="shared" si="10"/>
        <v>#DIV/0!</v>
      </c>
      <c r="E34" s="29" t="e">
        <f t="shared" si="6"/>
        <v>#DIV/0!</v>
      </c>
      <c r="F34" s="29" t="e">
        <f t="shared" si="11"/>
        <v>#DIV/0!</v>
      </c>
      <c r="G34" s="29" t="e">
        <f t="shared" si="12"/>
        <v>#DIV/0!</v>
      </c>
      <c r="H34" s="29" t="e">
        <f t="shared" si="7"/>
        <v>#DIV/0!</v>
      </c>
      <c r="I34" s="29" t="e">
        <f t="shared" si="7"/>
        <v>#DIV/0!</v>
      </c>
      <c r="J34" s="29" t="e">
        <f t="shared" si="5"/>
        <v>#DIV/0!</v>
      </c>
      <c r="K34" s="49" t="e">
        <f>SUM(E$30:E34)</f>
        <v>#DIV/0!</v>
      </c>
      <c r="L34" s="4"/>
      <c r="M34" s="112">
        <f>IF(Inputs!D$73&gt;'Asset Two Amortization'!C34,0,IF(Inputs!D$73+Inputs!D$74&gt;='Asset Two Amortization'!C34,1,0))</f>
        <v>0</v>
      </c>
      <c r="N34" s="113">
        <f>N33*(1+Inputs!$D$72)</f>
        <v>0</v>
      </c>
      <c r="O34" s="113">
        <f>O33*(1+Inputs!$D$72)</f>
        <v>0</v>
      </c>
      <c r="P34" s="113">
        <f t="shared" si="8"/>
        <v>0</v>
      </c>
      <c r="Q34" s="45">
        <f>SUM(P$30:P34)</f>
        <v>0</v>
      </c>
      <c r="S34" s="113">
        <f>S33*(1+Inputs!$D$72)</f>
        <v>0</v>
      </c>
      <c r="T34" s="113">
        <f>T33*(1+Inputs!$D$72)</f>
        <v>0</v>
      </c>
      <c r="U34" s="113">
        <f t="shared" si="9"/>
        <v>0</v>
      </c>
      <c r="V34" s="45">
        <f>SUM(U$30:U34)</f>
        <v>0</v>
      </c>
      <c r="X34" s="52">
        <f>IF(Inputs!D$71&gt;'Asset Two Amortization'!C34,Inputs!D$195,IF(Inputs!D$71='Asset Two Amortization'!C34,Inputs!D$196,0))</f>
        <v>0</v>
      </c>
      <c r="Y34" s="52">
        <f>IF(X33&lt;&gt;Inputs!D$188,(Y33*(1+Inputs!D$192))+X34,0)</f>
        <v>0</v>
      </c>
      <c r="AA34" s="113">
        <f>AA33*(1+Inputs!$D$72)</f>
        <v>0</v>
      </c>
      <c r="AB34" s="45">
        <f>SUM(AA$30:AA34)</f>
        <v>0</v>
      </c>
      <c r="AD34" s="113">
        <f>AD33*(1+Inputs!$D$72)</f>
        <v>0</v>
      </c>
    </row>
    <row r="35" spans="1:30" ht="11.25" customHeight="1">
      <c r="A35" s="4"/>
      <c r="B35" s="4"/>
      <c r="C35" s="25">
        <f>IF(ISTEXT(C34),"",IF(MAX(C$30:C34)=W$214,"",C34+1))</f>
        <v>6</v>
      </c>
      <c r="D35" s="29" t="e">
        <f t="shared" si="10"/>
        <v>#DIV/0!</v>
      </c>
      <c r="E35" s="29" t="e">
        <f t="shared" si="6"/>
        <v>#DIV/0!</v>
      </c>
      <c r="F35" s="29" t="e">
        <f t="shared" si="11"/>
        <v>#DIV/0!</v>
      </c>
      <c r="G35" s="29" t="e">
        <f t="shared" si="12"/>
        <v>#DIV/0!</v>
      </c>
      <c r="H35" s="29" t="e">
        <f t="shared" si="7"/>
        <v>#DIV/0!</v>
      </c>
      <c r="I35" s="29" t="e">
        <f t="shared" si="7"/>
        <v>#DIV/0!</v>
      </c>
      <c r="J35" s="29" t="e">
        <f t="shared" si="5"/>
        <v>#DIV/0!</v>
      </c>
      <c r="K35" s="49" t="e">
        <f>SUM(E$30:E35)</f>
        <v>#DIV/0!</v>
      </c>
      <c r="L35" s="4"/>
      <c r="M35" s="112">
        <f>IF(Inputs!D$73&gt;'Asset Two Amortization'!C35,0,IF(Inputs!D$73+Inputs!D$74&gt;='Asset Two Amortization'!C35,1,0))</f>
        <v>0</v>
      </c>
      <c r="N35" s="113">
        <f>N34*(1+Inputs!$D$72)</f>
        <v>0</v>
      </c>
      <c r="O35" s="113">
        <f>O34*(1+Inputs!$D$72)</f>
        <v>0</v>
      </c>
      <c r="P35" s="113">
        <f t="shared" si="8"/>
        <v>0</v>
      </c>
      <c r="Q35" s="45">
        <f>SUM(P$30:P35)</f>
        <v>0</v>
      </c>
      <c r="S35" s="113">
        <f>S34*(1+Inputs!$D$72)</f>
        <v>0</v>
      </c>
      <c r="T35" s="113">
        <f>T34*(1+Inputs!$D$72)</f>
        <v>0</v>
      </c>
      <c r="U35" s="113">
        <f t="shared" si="9"/>
        <v>0</v>
      </c>
      <c r="V35" s="45">
        <f>SUM(U$30:U35)</f>
        <v>0</v>
      </c>
      <c r="X35" s="52">
        <f>IF(Inputs!D$71&gt;'Asset Two Amortization'!C35,Inputs!D$195,IF(Inputs!D$71='Asset Two Amortization'!C35,Inputs!D$196,0))</f>
        <v>0</v>
      </c>
      <c r="Y35" s="52">
        <f>IF(X34&lt;&gt;Inputs!D$188,(Y34*(1+Inputs!D$192))+X35,0)</f>
        <v>0</v>
      </c>
      <c r="AA35" s="113">
        <f>AA34*(1+Inputs!$D$72)</f>
        <v>0</v>
      </c>
      <c r="AB35" s="45">
        <f>SUM(AA$30:AA35)</f>
        <v>0</v>
      </c>
      <c r="AD35" s="113">
        <f>AD34*(1+Inputs!$D$72)</f>
        <v>0</v>
      </c>
    </row>
    <row r="36" spans="1:30" ht="11.25" customHeight="1">
      <c r="A36" s="4"/>
      <c r="B36" s="4"/>
      <c r="C36" s="25">
        <f>IF(ISTEXT(C35),"",IF(MAX(C$30:C35)=W$214,"",C35+1))</f>
        <v>7</v>
      </c>
      <c r="D36" s="29" t="e">
        <f t="shared" si="10"/>
        <v>#DIV/0!</v>
      </c>
      <c r="E36" s="29" t="e">
        <f t="shared" si="6"/>
        <v>#DIV/0!</v>
      </c>
      <c r="F36" s="29" t="e">
        <f t="shared" si="11"/>
        <v>#DIV/0!</v>
      </c>
      <c r="G36" s="29" t="e">
        <f t="shared" si="12"/>
        <v>#DIV/0!</v>
      </c>
      <c r="H36" s="29" t="e">
        <f t="shared" si="7"/>
        <v>#DIV/0!</v>
      </c>
      <c r="I36" s="29" t="e">
        <f t="shared" si="7"/>
        <v>#DIV/0!</v>
      </c>
      <c r="J36" s="29" t="e">
        <f t="shared" si="5"/>
        <v>#DIV/0!</v>
      </c>
      <c r="K36" s="49" t="e">
        <f>SUM(E$30:E36)</f>
        <v>#DIV/0!</v>
      </c>
      <c r="L36" s="4"/>
      <c r="M36" s="112">
        <f>IF(Inputs!D$73&gt;'Asset Two Amortization'!C36,0,IF(Inputs!D$73+Inputs!D$74&gt;='Asset Two Amortization'!C36,1,0))</f>
        <v>0</v>
      </c>
      <c r="N36" s="113">
        <f>N35*(1+Inputs!$D$72)</f>
        <v>0</v>
      </c>
      <c r="O36" s="113">
        <f>O35*(1+Inputs!$D$72)</f>
        <v>0</v>
      </c>
      <c r="P36" s="113">
        <f t="shared" si="8"/>
        <v>0</v>
      </c>
      <c r="Q36" s="45">
        <f>SUM(P$30:P36)</f>
        <v>0</v>
      </c>
      <c r="S36" s="113">
        <f>S35*(1+Inputs!$D$72)</f>
        <v>0</v>
      </c>
      <c r="T36" s="113">
        <f>T35*(1+Inputs!$D$72)</f>
        <v>0</v>
      </c>
      <c r="U36" s="113">
        <f t="shared" si="9"/>
        <v>0</v>
      </c>
      <c r="V36" s="45">
        <f>SUM(U$30:U36)</f>
        <v>0</v>
      </c>
      <c r="X36" s="52">
        <f>IF(Inputs!D$71&gt;'Asset Two Amortization'!C36,Inputs!D$195,IF(Inputs!D$71='Asset Two Amortization'!C36,Inputs!D$196,0))</f>
        <v>0</v>
      </c>
      <c r="Y36" s="52">
        <f>IF(X35&lt;&gt;Inputs!D$188,(Y35*(1+Inputs!D$192))+X36,0)</f>
        <v>0</v>
      </c>
      <c r="AA36" s="113">
        <f>AA35*(1+Inputs!$D$72)</f>
        <v>0</v>
      </c>
      <c r="AB36" s="45">
        <f>SUM(AA$30:AA36)</f>
        <v>0</v>
      </c>
      <c r="AD36" s="113">
        <f>AD35*(1+Inputs!$D$72)</f>
        <v>0</v>
      </c>
    </row>
    <row r="37" spans="1:30" ht="11.25" customHeight="1">
      <c r="A37" s="4"/>
      <c r="B37" s="4"/>
      <c r="C37" s="25">
        <f>IF(ISTEXT(C36),"",IF(MAX(C$30:C36)=W$214,"",C36+1))</f>
        <v>8</v>
      </c>
      <c r="D37" s="29" t="e">
        <f t="shared" si="10"/>
        <v>#DIV/0!</v>
      </c>
      <c r="E37" s="29" t="e">
        <f t="shared" si="6"/>
        <v>#DIV/0!</v>
      </c>
      <c r="F37" s="29" t="e">
        <f t="shared" si="11"/>
        <v>#DIV/0!</v>
      </c>
      <c r="G37" s="29" t="e">
        <f t="shared" si="12"/>
        <v>#DIV/0!</v>
      </c>
      <c r="H37" s="29" t="e">
        <f t="shared" si="7"/>
        <v>#DIV/0!</v>
      </c>
      <c r="I37" s="29" t="e">
        <f t="shared" si="7"/>
        <v>#DIV/0!</v>
      </c>
      <c r="J37" s="29" t="e">
        <f t="shared" si="5"/>
        <v>#DIV/0!</v>
      </c>
      <c r="K37" s="49" t="e">
        <f>SUM(E$30:E37)</f>
        <v>#DIV/0!</v>
      </c>
      <c r="L37" s="4"/>
      <c r="M37" s="112">
        <f>IF(Inputs!D$73&gt;'Asset Two Amortization'!C37,0,IF(Inputs!D$73+Inputs!D$74&gt;='Asset Two Amortization'!C37,1,0))</f>
        <v>0</v>
      </c>
      <c r="N37" s="113">
        <f>N36*(1+Inputs!$D$72)</f>
        <v>0</v>
      </c>
      <c r="O37" s="113">
        <f>O36*(1+Inputs!$D$72)</f>
        <v>0</v>
      </c>
      <c r="P37" s="113">
        <f t="shared" si="8"/>
        <v>0</v>
      </c>
      <c r="Q37" s="45">
        <f>SUM(P$30:P37)</f>
        <v>0</v>
      </c>
      <c r="S37" s="113">
        <f>S36*(1+Inputs!$D$72)</f>
        <v>0</v>
      </c>
      <c r="T37" s="113">
        <f>T36*(1+Inputs!$D$72)</f>
        <v>0</v>
      </c>
      <c r="U37" s="113">
        <f t="shared" si="9"/>
        <v>0</v>
      </c>
      <c r="V37" s="45">
        <f>SUM(U$30:U37)</f>
        <v>0</v>
      </c>
      <c r="X37" s="52">
        <f>IF(Inputs!D$71&gt;'Asset Two Amortization'!C37,Inputs!D$195,IF(Inputs!D$71='Asset Two Amortization'!C37,Inputs!D$196,0))</f>
        <v>0</v>
      </c>
      <c r="Y37" s="52">
        <f>IF(X36&lt;&gt;Inputs!D$188,(Y36*(1+Inputs!D$192))+X37,0)</f>
        <v>0</v>
      </c>
      <c r="AA37" s="113">
        <f>AA36*(1+Inputs!$D$72)</f>
        <v>0</v>
      </c>
      <c r="AB37" s="45">
        <f>SUM(AA$30:AA37)</f>
        <v>0</v>
      </c>
      <c r="AD37" s="113">
        <f>AD36*(1+Inputs!$D$72)</f>
        <v>0</v>
      </c>
    </row>
    <row r="38" spans="1:30" ht="11.25" customHeight="1">
      <c r="A38" s="4"/>
      <c r="B38" s="4"/>
      <c r="C38" s="25">
        <f>IF(ISTEXT(C37),"",IF(MAX(C$30:C37)=W$214,"",C37+1))</f>
        <v>9</v>
      </c>
      <c r="D38" s="29" t="e">
        <f t="shared" si="10"/>
        <v>#DIV/0!</v>
      </c>
      <c r="E38" s="29" t="e">
        <f t="shared" si="6"/>
        <v>#DIV/0!</v>
      </c>
      <c r="F38" s="29" t="e">
        <f t="shared" si="11"/>
        <v>#DIV/0!</v>
      </c>
      <c r="G38" s="29" t="e">
        <f t="shared" si="12"/>
        <v>#DIV/0!</v>
      </c>
      <c r="H38" s="29" t="e">
        <f t="shared" si="7"/>
        <v>#DIV/0!</v>
      </c>
      <c r="I38" s="29" t="e">
        <f t="shared" si="7"/>
        <v>#DIV/0!</v>
      </c>
      <c r="J38" s="29" t="e">
        <f t="shared" si="5"/>
        <v>#DIV/0!</v>
      </c>
      <c r="K38" s="49" t="e">
        <f>SUM(E$30:E38)</f>
        <v>#DIV/0!</v>
      </c>
      <c r="L38" s="4"/>
      <c r="M38" s="112">
        <f>IF(Inputs!D$73&gt;'Asset Two Amortization'!C38,0,IF(Inputs!D$73+Inputs!D$74&gt;='Asset Two Amortization'!C38,1,0))</f>
        <v>0</v>
      </c>
      <c r="N38" s="113">
        <f>N37*(1+Inputs!$D$72)</f>
        <v>0</v>
      </c>
      <c r="O38" s="113">
        <f>O37*(1+Inputs!$D$72)</f>
        <v>0</v>
      </c>
      <c r="P38" s="113">
        <f t="shared" si="8"/>
        <v>0</v>
      </c>
      <c r="Q38" s="45">
        <f>SUM(P$30:P38)</f>
        <v>0</v>
      </c>
      <c r="S38" s="113">
        <f>S37*(1+Inputs!$D$72)</f>
        <v>0</v>
      </c>
      <c r="T38" s="113">
        <f>T37*(1+Inputs!$D$72)</f>
        <v>0</v>
      </c>
      <c r="U38" s="113">
        <f t="shared" si="9"/>
        <v>0</v>
      </c>
      <c r="V38" s="45">
        <f>SUM(U$30:U38)</f>
        <v>0</v>
      </c>
      <c r="X38" s="52">
        <f>IF(Inputs!D$71&gt;'Asset Two Amortization'!C38,Inputs!D$195,IF(Inputs!D$71='Asset Two Amortization'!C38,Inputs!D$196,0))</f>
        <v>0</v>
      </c>
      <c r="Y38" s="52">
        <f>IF(X37&lt;&gt;Inputs!D$188,(Y37*(1+Inputs!D$192))+X38,0)</f>
        <v>0</v>
      </c>
      <c r="AA38" s="113">
        <f>AA37*(1+Inputs!$D$72)</f>
        <v>0</v>
      </c>
      <c r="AB38" s="45">
        <f>SUM(AA$30:AA38)</f>
        <v>0</v>
      </c>
      <c r="AD38" s="113">
        <f>AD37*(1+Inputs!$D$72)</f>
        <v>0</v>
      </c>
    </row>
    <row r="39" spans="1:30" ht="11.25" customHeight="1">
      <c r="A39" s="4"/>
      <c r="B39" s="4"/>
      <c r="C39" s="25">
        <f>IF(ISTEXT(C38),"",IF(MAX(C$30:C38)=W$214,"",C38+1))</f>
        <v>10</v>
      </c>
      <c r="D39" s="29" t="e">
        <f t="shared" si="10"/>
        <v>#DIV/0!</v>
      </c>
      <c r="E39" s="29" t="e">
        <f t="shared" si="6"/>
        <v>#DIV/0!</v>
      </c>
      <c r="F39" s="29" t="e">
        <f t="shared" si="11"/>
        <v>#DIV/0!</v>
      </c>
      <c r="G39" s="29" t="e">
        <f t="shared" si="12"/>
        <v>#DIV/0!</v>
      </c>
      <c r="H39" s="29" t="e">
        <f t="shared" si="7"/>
        <v>#DIV/0!</v>
      </c>
      <c r="I39" s="29" t="e">
        <f t="shared" si="7"/>
        <v>#DIV/0!</v>
      </c>
      <c r="J39" s="29" t="e">
        <f t="shared" si="5"/>
        <v>#DIV/0!</v>
      </c>
      <c r="K39" s="49" t="e">
        <f>SUM(E$30:E39)</f>
        <v>#DIV/0!</v>
      </c>
      <c r="L39" s="4"/>
      <c r="M39" s="112">
        <f>IF(Inputs!D$73&gt;'Asset Two Amortization'!C39,0,IF(Inputs!D$73+Inputs!D$74&gt;='Asset Two Amortization'!C39,1,0))</f>
        <v>0</v>
      </c>
      <c r="N39" s="113">
        <f>N38*(1+Inputs!$D$72)</f>
        <v>0</v>
      </c>
      <c r="O39" s="113">
        <f>O38*(1+Inputs!$D$72)</f>
        <v>0</v>
      </c>
      <c r="P39" s="113">
        <f t="shared" si="8"/>
        <v>0</v>
      </c>
      <c r="Q39" s="45">
        <f>SUM(P$30:P39)</f>
        <v>0</v>
      </c>
      <c r="S39" s="113">
        <f>S38*(1+Inputs!$D$72)</f>
        <v>0</v>
      </c>
      <c r="T39" s="113">
        <f>T38*(1+Inputs!$D$72)</f>
        <v>0</v>
      </c>
      <c r="U39" s="113">
        <f t="shared" si="9"/>
        <v>0</v>
      </c>
      <c r="V39" s="45">
        <f>SUM(U$30:U39)</f>
        <v>0</v>
      </c>
      <c r="X39" s="52">
        <f>IF(Inputs!D$71&gt;'Asset Two Amortization'!C39,Inputs!D$195,IF(Inputs!D$71='Asset Two Amortization'!C39,Inputs!D$196,0))</f>
        <v>0</v>
      </c>
      <c r="Y39" s="52">
        <f>IF(X38&lt;&gt;Inputs!D$188,(Y38*(1+Inputs!D$192))+X39,0)</f>
        <v>0</v>
      </c>
      <c r="AA39" s="113">
        <f>AA38*(1+Inputs!$D$72)</f>
        <v>0</v>
      </c>
      <c r="AB39" s="45">
        <f>SUM(AA$30:AA39)</f>
        <v>0</v>
      </c>
      <c r="AD39" s="113">
        <f>AD38*(1+Inputs!$D$72)</f>
        <v>0</v>
      </c>
    </row>
    <row r="40" spans="1:30" ht="11.25" customHeight="1">
      <c r="A40" s="4"/>
      <c r="B40" s="4"/>
      <c r="C40" s="25">
        <f>IF(ISTEXT(C39),"",IF(MAX(C$30:C39)=W$214,"",C39+1))</f>
        <v>11</v>
      </c>
      <c r="D40" s="29" t="e">
        <f t="shared" si="10"/>
        <v>#DIV/0!</v>
      </c>
      <c r="E40" s="29" t="e">
        <f t="shared" si="6"/>
        <v>#DIV/0!</v>
      </c>
      <c r="F40" s="29" t="e">
        <f t="shared" si="11"/>
        <v>#DIV/0!</v>
      </c>
      <c r="G40" s="29" t="e">
        <f t="shared" si="12"/>
        <v>#DIV/0!</v>
      </c>
      <c r="H40" s="29" t="e">
        <f t="shared" si="7"/>
        <v>#DIV/0!</v>
      </c>
      <c r="I40" s="29" t="e">
        <f t="shared" si="7"/>
        <v>#DIV/0!</v>
      </c>
      <c r="J40" s="29" t="e">
        <f t="shared" si="5"/>
        <v>#DIV/0!</v>
      </c>
      <c r="K40" s="49" t="e">
        <f>SUM(E$30:E40)</f>
        <v>#DIV/0!</v>
      </c>
      <c r="L40" s="4"/>
      <c r="M40" s="112">
        <f>IF(Inputs!D$73&gt;'Asset Two Amortization'!C40,0,IF(Inputs!D$73+Inputs!D$74&gt;='Asset Two Amortization'!C40,1,0))</f>
        <v>0</v>
      </c>
      <c r="N40" s="113">
        <f>N39*(1+Inputs!$D$72)</f>
        <v>0</v>
      </c>
      <c r="O40" s="113">
        <f>O39*(1+Inputs!$D$72)</f>
        <v>0</v>
      </c>
      <c r="P40" s="113">
        <f t="shared" si="8"/>
        <v>0</v>
      </c>
      <c r="Q40" s="45">
        <f>SUM(P$30:P40)</f>
        <v>0</v>
      </c>
      <c r="S40" s="113">
        <f>S39*(1+Inputs!$D$72)</f>
        <v>0</v>
      </c>
      <c r="T40" s="113">
        <f>T39*(1+Inputs!$D$72)</f>
        <v>0</v>
      </c>
      <c r="U40" s="113">
        <f t="shared" si="9"/>
        <v>0</v>
      </c>
      <c r="V40" s="45">
        <f>SUM(U$30:U40)</f>
        <v>0</v>
      </c>
      <c r="X40" s="52">
        <f>IF(Inputs!D$71&gt;'Asset Two Amortization'!C40,Inputs!D$195,IF(Inputs!D$71='Asset Two Amortization'!C40,Inputs!D$196,0))</f>
        <v>0</v>
      </c>
      <c r="Y40" s="52">
        <f>IF(X39&lt;&gt;Inputs!D$188,(Y39*(1+Inputs!D$192))+X40,0)</f>
        <v>0</v>
      </c>
      <c r="AA40" s="113">
        <f>AA39*(1+Inputs!$D$72)</f>
        <v>0</v>
      </c>
      <c r="AB40" s="45">
        <f>SUM(AA$30:AA40)</f>
        <v>0</v>
      </c>
      <c r="AD40" s="113">
        <f>AD39*(1+Inputs!$D$72)</f>
        <v>0</v>
      </c>
    </row>
    <row r="41" spans="1:30" ht="11.25" customHeight="1">
      <c r="A41" s="4"/>
      <c r="B41" s="4"/>
      <c r="C41" s="25">
        <f>IF(ISTEXT(C40),"",IF(MAX(C$30:C40)=W$214,"",C40+1))</f>
        <v>12</v>
      </c>
      <c r="D41" s="29" t="e">
        <f t="shared" si="10"/>
        <v>#DIV/0!</v>
      </c>
      <c r="E41" s="29" t="e">
        <f t="shared" si="6"/>
        <v>#DIV/0!</v>
      </c>
      <c r="F41" s="29" t="e">
        <f t="shared" si="11"/>
        <v>#DIV/0!</v>
      </c>
      <c r="G41" s="29" t="e">
        <f t="shared" si="12"/>
        <v>#DIV/0!</v>
      </c>
      <c r="H41" s="29" t="e">
        <f t="shared" si="7"/>
        <v>#DIV/0!</v>
      </c>
      <c r="I41" s="29" t="e">
        <f t="shared" si="7"/>
        <v>#DIV/0!</v>
      </c>
      <c r="J41" s="29" t="e">
        <f t="shared" si="5"/>
        <v>#DIV/0!</v>
      </c>
      <c r="K41" s="49" t="e">
        <f>SUM(E$30:E41)</f>
        <v>#DIV/0!</v>
      </c>
      <c r="L41" s="4"/>
      <c r="M41" s="112">
        <f>IF(Inputs!D$73&gt;'Asset Two Amortization'!C41,0,IF(Inputs!D$73+Inputs!D$74&gt;='Asset Two Amortization'!C41,1,0))</f>
        <v>0</v>
      </c>
      <c r="N41" s="113">
        <f>N40*(1+Inputs!$D$72)</f>
        <v>0</v>
      </c>
      <c r="O41" s="113">
        <f>O40*(1+Inputs!$D$72)</f>
        <v>0</v>
      </c>
      <c r="P41" s="113">
        <f t="shared" si="8"/>
        <v>0</v>
      </c>
      <c r="Q41" s="45">
        <f>SUM(P$30:P41)</f>
        <v>0</v>
      </c>
      <c r="S41" s="113">
        <f>S40*(1+Inputs!$D$72)</f>
        <v>0</v>
      </c>
      <c r="T41" s="113">
        <f>T40*(1+Inputs!$D$72)</f>
        <v>0</v>
      </c>
      <c r="U41" s="113">
        <f t="shared" si="9"/>
        <v>0</v>
      </c>
      <c r="V41" s="45">
        <f>SUM(U$30:U41)</f>
        <v>0</v>
      </c>
      <c r="X41" s="52">
        <f>IF(Inputs!D$71&gt;'Asset Two Amortization'!C41,Inputs!D$195,IF(Inputs!D$71='Asset Two Amortization'!C41,Inputs!D$196,0))</f>
        <v>0</v>
      </c>
      <c r="Y41" s="52">
        <f>IF(X40&lt;&gt;Inputs!D$188,(Y40*(1+Inputs!D$192))+X41,0)</f>
        <v>0</v>
      </c>
      <c r="AA41" s="113">
        <f>AA40*(1+Inputs!$D$72)</f>
        <v>0</v>
      </c>
      <c r="AB41" s="45">
        <f>SUM(AA$30:AA41)</f>
        <v>0</v>
      </c>
      <c r="AD41" s="113">
        <f>AD40*(1+Inputs!$D$72)</f>
        <v>0</v>
      </c>
    </row>
    <row r="42" spans="1:30" ht="11.25" customHeight="1">
      <c r="A42" s="4"/>
      <c r="B42" s="4"/>
      <c r="C42" s="25">
        <f>IF(ISTEXT(C41),"",IF(MAX(C$30:C41)=W$214,"",C41+1))</f>
        <v>13</v>
      </c>
      <c r="D42" s="29" t="e">
        <f t="shared" si="10"/>
        <v>#DIV/0!</v>
      </c>
      <c r="E42" s="29" t="e">
        <f t="shared" si="6"/>
        <v>#DIV/0!</v>
      </c>
      <c r="F42" s="29" t="e">
        <f t="shared" si="11"/>
        <v>#DIV/0!</v>
      </c>
      <c r="G42" s="29" t="e">
        <f t="shared" si="12"/>
        <v>#DIV/0!</v>
      </c>
      <c r="H42" s="29" t="e">
        <f t="shared" si="7"/>
        <v>#DIV/0!</v>
      </c>
      <c r="I42" s="29" t="e">
        <f t="shared" si="7"/>
        <v>#DIV/0!</v>
      </c>
      <c r="J42" s="29" t="e">
        <f t="shared" si="5"/>
        <v>#DIV/0!</v>
      </c>
      <c r="K42" s="49" t="e">
        <f>SUM(E$30:E42)</f>
        <v>#DIV/0!</v>
      </c>
      <c r="L42" s="4"/>
      <c r="M42" s="112">
        <f>IF(Inputs!D$73&gt;'Asset Two Amortization'!C42,0,IF(Inputs!D$73+Inputs!D$74&gt;='Asset Two Amortization'!C42,1,0))</f>
        <v>0</v>
      </c>
      <c r="N42" s="113">
        <f>N41*(1+Inputs!$D$72)</f>
        <v>0</v>
      </c>
      <c r="O42" s="113">
        <f>O41*(1+Inputs!$D$72)</f>
        <v>0</v>
      </c>
      <c r="P42" s="113">
        <f t="shared" si="8"/>
        <v>0</v>
      </c>
      <c r="Q42" s="45">
        <f>SUM(P$30:P42)</f>
        <v>0</v>
      </c>
      <c r="S42" s="113">
        <f>S41*(1+Inputs!$D$72)</f>
        <v>0</v>
      </c>
      <c r="T42" s="113">
        <f>T41*(1+Inputs!$D$72)</f>
        <v>0</v>
      </c>
      <c r="U42" s="113">
        <f t="shared" si="9"/>
        <v>0</v>
      </c>
      <c r="V42" s="45">
        <f>SUM(U$30:U42)</f>
        <v>0</v>
      </c>
      <c r="X42" s="52">
        <f>IF(Inputs!D$71&gt;'Asset Two Amortization'!C42,Inputs!D$195,IF(Inputs!D$71='Asset Two Amortization'!C42,Inputs!D$196,0))</f>
        <v>0</v>
      </c>
      <c r="Y42" s="52">
        <f>IF(X41&lt;&gt;Inputs!D$188,(Y41*(1+Inputs!D$192))+X42,0)</f>
        <v>0</v>
      </c>
      <c r="AA42" s="113">
        <f>AA41*(1+Inputs!$D$72)</f>
        <v>0</v>
      </c>
      <c r="AB42" s="45">
        <f>SUM(AA$30:AA42)</f>
        <v>0</v>
      </c>
      <c r="AD42" s="113">
        <f>AD41*(1+Inputs!$D$72)</f>
        <v>0</v>
      </c>
    </row>
    <row r="43" spans="1:30" ht="11.25" customHeight="1">
      <c r="A43" s="4"/>
      <c r="B43" s="4"/>
      <c r="C43" s="25">
        <f>IF(ISTEXT(C42),"",IF(MAX(C$30:C42)=W$214,"",C42+1))</f>
        <v>14</v>
      </c>
      <c r="D43" s="29" t="e">
        <f t="shared" si="10"/>
        <v>#DIV/0!</v>
      </c>
      <c r="E43" s="29" t="e">
        <f t="shared" si="6"/>
        <v>#DIV/0!</v>
      </c>
      <c r="F43" s="29" t="e">
        <f t="shared" si="11"/>
        <v>#DIV/0!</v>
      </c>
      <c r="G43" s="29" t="e">
        <f t="shared" si="12"/>
        <v>#DIV/0!</v>
      </c>
      <c r="H43" s="29" t="e">
        <f t="shared" si="7"/>
        <v>#DIV/0!</v>
      </c>
      <c r="I43" s="29" t="e">
        <f t="shared" si="7"/>
        <v>#DIV/0!</v>
      </c>
      <c r="J43" s="29" t="e">
        <f t="shared" si="5"/>
        <v>#DIV/0!</v>
      </c>
      <c r="K43" s="49" t="e">
        <f>SUM(E$30:E43)</f>
        <v>#DIV/0!</v>
      </c>
      <c r="L43" s="4"/>
      <c r="M43" s="112">
        <f>IF(Inputs!D$73&gt;'Asset Two Amortization'!C43,0,IF(Inputs!D$73+Inputs!D$74&gt;='Asset Two Amortization'!C43,1,0))</f>
        <v>0</v>
      </c>
      <c r="N43" s="113">
        <f>N42*(1+Inputs!$D$72)</f>
        <v>0</v>
      </c>
      <c r="O43" s="113">
        <f>O42*(1+Inputs!$D$72)</f>
        <v>0</v>
      </c>
      <c r="P43" s="113">
        <f t="shared" si="8"/>
        <v>0</v>
      </c>
      <c r="Q43" s="45">
        <f>SUM(P$30:P43)</f>
        <v>0</v>
      </c>
      <c r="S43" s="113">
        <f>S42*(1+Inputs!$D$72)</f>
        <v>0</v>
      </c>
      <c r="T43" s="113">
        <f>T42*(1+Inputs!$D$72)</f>
        <v>0</v>
      </c>
      <c r="U43" s="113">
        <f t="shared" si="9"/>
        <v>0</v>
      </c>
      <c r="V43" s="45">
        <f>SUM(U$30:U43)</f>
        <v>0</v>
      </c>
      <c r="X43" s="52">
        <f>IF(Inputs!D$71&gt;'Asset Two Amortization'!C43,Inputs!D$195,IF(Inputs!D$71='Asset Two Amortization'!C43,Inputs!D$196,0))</f>
        <v>0</v>
      </c>
      <c r="Y43" s="52">
        <f>IF(X42&lt;&gt;Inputs!D$188,(Y42*(1+Inputs!D$192))+X43,0)</f>
        <v>0</v>
      </c>
      <c r="AA43" s="113">
        <f>AA42*(1+Inputs!$D$72)</f>
        <v>0</v>
      </c>
      <c r="AB43" s="45">
        <f>SUM(AA$30:AA43)</f>
        <v>0</v>
      </c>
      <c r="AD43" s="113">
        <f>AD42*(1+Inputs!$D$72)</f>
        <v>0</v>
      </c>
    </row>
    <row r="44" spans="1:30" ht="11.25" customHeight="1">
      <c r="A44" s="4"/>
      <c r="B44" s="4"/>
      <c r="C44" s="25">
        <f>IF(ISTEXT(C43),"",IF(MAX(C$30:C43)=W$214,"",C43+1))</f>
        <v>15</v>
      </c>
      <c r="D44" s="29" t="e">
        <f t="shared" si="10"/>
        <v>#DIV/0!</v>
      </c>
      <c r="E44" s="29" t="e">
        <f t="shared" si="6"/>
        <v>#DIV/0!</v>
      </c>
      <c r="F44" s="29" t="e">
        <f t="shared" si="11"/>
        <v>#DIV/0!</v>
      </c>
      <c r="G44" s="29" t="e">
        <f t="shared" si="12"/>
        <v>#DIV/0!</v>
      </c>
      <c r="H44" s="29" t="e">
        <f t="shared" si="7"/>
        <v>#DIV/0!</v>
      </c>
      <c r="I44" s="29" t="e">
        <f t="shared" si="7"/>
        <v>#DIV/0!</v>
      </c>
      <c r="J44" s="29" t="e">
        <f t="shared" si="5"/>
        <v>#DIV/0!</v>
      </c>
      <c r="K44" s="49" t="e">
        <f>SUM(E$30:E44)</f>
        <v>#DIV/0!</v>
      </c>
      <c r="L44" s="4"/>
      <c r="M44" s="112">
        <f>IF(Inputs!D$73&gt;'Asset Two Amortization'!C44,0,IF(Inputs!D$73+Inputs!D$74&gt;='Asset Two Amortization'!C44,1,0))</f>
        <v>0</v>
      </c>
      <c r="N44" s="113">
        <f>N43*(1+Inputs!$D$72)</f>
        <v>0</v>
      </c>
      <c r="O44" s="113">
        <f>O43*(1+Inputs!$D$72)</f>
        <v>0</v>
      </c>
      <c r="P44" s="113">
        <f t="shared" si="8"/>
        <v>0</v>
      </c>
      <c r="Q44" s="45">
        <f>SUM(P$30:P44)</f>
        <v>0</v>
      </c>
      <c r="S44" s="113">
        <f>S43*(1+Inputs!$D$72)</f>
        <v>0</v>
      </c>
      <c r="T44" s="113">
        <f>T43*(1+Inputs!$D$72)</f>
        <v>0</v>
      </c>
      <c r="U44" s="113">
        <f t="shared" si="9"/>
        <v>0</v>
      </c>
      <c r="V44" s="45">
        <f>SUM(U$30:U44)</f>
        <v>0</v>
      </c>
      <c r="X44" s="52">
        <f>IF(Inputs!D$71&gt;'Asset Two Amortization'!C44,Inputs!D$195,IF(Inputs!D$71='Asset Two Amortization'!C44,Inputs!D$196,0))</f>
        <v>0</v>
      </c>
      <c r="Y44" s="52">
        <f>IF(X43&lt;&gt;Inputs!D$188,(Y43*(1+Inputs!D$192))+X44,0)</f>
        <v>0</v>
      </c>
      <c r="AA44" s="113">
        <f>AA43*(1+Inputs!$D$72)</f>
        <v>0</v>
      </c>
      <c r="AB44" s="45">
        <f>SUM(AA$30:AA44)</f>
        <v>0</v>
      </c>
      <c r="AD44" s="113">
        <f>AD43*(1+Inputs!$D$72)</f>
        <v>0</v>
      </c>
    </row>
    <row r="45" spans="1:30" ht="11.25" customHeight="1">
      <c r="A45" s="4"/>
      <c r="B45" s="4"/>
      <c r="C45" s="25">
        <f>IF(ISTEXT(C44),"",IF(MAX(C$30:C44)=W$214,"",C44+1))</f>
        <v>16</v>
      </c>
      <c r="D45" s="29" t="e">
        <f t="shared" si="10"/>
        <v>#DIV/0!</v>
      </c>
      <c r="E45" s="29" t="e">
        <f t="shared" si="6"/>
        <v>#DIV/0!</v>
      </c>
      <c r="F45" s="29" t="e">
        <f t="shared" si="11"/>
        <v>#DIV/0!</v>
      </c>
      <c r="G45" s="29" t="e">
        <f t="shared" si="12"/>
        <v>#DIV/0!</v>
      </c>
      <c r="H45" s="29" t="e">
        <f t="shared" si="7"/>
        <v>#DIV/0!</v>
      </c>
      <c r="I45" s="29" t="e">
        <f t="shared" si="7"/>
        <v>#DIV/0!</v>
      </c>
      <c r="J45" s="29" t="e">
        <f t="shared" si="5"/>
        <v>#DIV/0!</v>
      </c>
      <c r="K45" s="49" t="e">
        <f>SUM(E$30:E45)</f>
        <v>#DIV/0!</v>
      </c>
      <c r="L45" s="4"/>
      <c r="M45" s="112">
        <f>IF(Inputs!D$73&gt;'Asset Two Amortization'!C45,0,IF(Inputs!D$73+Inputs!D$74&gt;='Asset Two Amortization'!C45,1,0))</f>
        <v>0</v>
      </c>
      <c r="N45" s="113">
        <f>N44*(1+Inputs!$D$72)</f>
        <v>0</v>
      </c>
      <c r="O45" s="113">
        <f>O44*(1+Inputs!$D$72)</f>
        <v>0</v>
      </c>
      <c r="P45" s="113">
        <f t="shared" si="8"/>
        <v>0</v>
      </c>
      <c r="Q45" s="45">
        <f>SUM(P$30:P45)</f>
        <v>0</v>
      </c>
      <c r="S45" s="113">
        <f>S44*(1+Inputs!$D$72)</f>
        <v>0</v>
      </c>
      <c r="T45" s="113">
        <f>T44*(1+Inputs!$D$72)</f>
        <v>0</v>
      </c>
      <c r="U45" s="113">
        <f t="shared" si="9"/>
        <v>0</v>
      </c>
      <c r="V45" s="45">
        <f>SUM(U$30:U45)</f>
        <v>0</v>
      </c>
      <c r="X45" s="52">
        <f>IF(Inputs!D$71&gt;'Asset Two Amortization'!C45,Inputs!D$195,IF(Inputs!D$71='Asset Two Amortization'!C45,Inputs!D$196,0))</f>
        <v>0</v>
      </c>
      <c r="Y45" s="52">
        <f>IF(X44&lt;&gt;Inputs!D$188,(Y44*(1+Inputs!D$192))+X45,0)</f>
        <v>0</v>
      </c>
      <c r="AA45" s="113">
        <f>AA44*(1+Inputs!$D$72)</f>
        <v>0</v>
      </c>
      <c r="AB45" s="45">
        <f>SUM(AA$30:AA45)</f>
        <v>0</v>
      </c>
      <c r="AD45" s="113">
        <f>AD44*(1+Inputs!$D$72)</f>
        <v>0</v>
      </c>
    </row>
    <row r="46" spans="1:30" ht="11.25" customHeight="1">
      <c r="A46" s="4"/>
      <c r="B46" s="4"/>
      <c r="C46" s="25">
        <f>IF(ISTEXT(C45),"",IF(MAX(C$30:C45)=W$214,"",C45+1))</f>
        <v>17</v>
      </c>
      <c r="D46" s="29" t="e">
        <f t="shared" si="10"/>
        <v>#DIV/0!</v>
      </c>
      <c r="E46" s="29" t="e">
        <f t="shared" si="6"/>
        <v>#DIV/0!</v>
      </c>
      <c r="F46" s="29" t="e">
        <f t="shared" si="11"/>
        <v>#DIV/0!</v>
      </c>
      <c r="G46" s="29" t="e">
        <f t="shared" si="12"/>
        <v>#DIV/0!</v>
      </c>
      <c r="H46" s="29" t="e">
        <f t="shared" si="7"/>
        <v>#DIV/0!</v>
      </c>
      <c r="I46" s="29" t="e">
        <f t="shared" si="7"/>
        <v>#DIV/0!</v>
      </c>
      <c r="J46" s="29" t="e">
        <f t="shared" si="5"/>
        <v>#DIV/0!</v>
      </c>
      <c r="K46" s="49" t="e">
        <f>SUM(E$30:E46)</f>
        <v>#DIV/0!</v>
      </c>
      <c r="L46" s="4"/>
      <c r="M46" s="112">
        <f>IF(Inputs!D$73&gt;'Asset Two Amortization'!C46,0,IF(Inputs!D$73+Inputs!D$74&gt;='Asset Two Amortization'!C46,1,0))</f>
        <v>0</v>
      </c>
      <c r="N46" s="113">
        <f>N45*(1+Inputs!$D$72)</f>
        <v>0</v>
      </c>
      <c r="O46" s="113">
        <f>O45*(1+Inputs!$D$72)</f>
        <v>0</v>
      </c>
      <c r="P46" s="113">
        <f t="shared" si="8"/>
        <v>0</v>
      </c>
      <c r="Q46" s="45">
        <f>SUM(P$30:P46)</f>
        <v>0</v>
      </c>
      <c r="S46" s="113">
        <f>S45*(1+Inputs!$D$72)</f>
        <v>0</v>
      </c>
      <c r="T46" s="113">
        <f>T45*(1+Inputs!$D$72)</f>
        <v>0</v>
      </c>
      <c r="U46" s="113">
        <f t="shared" si="9"/>
        <v>0</v>
      </c>
      <c r="V46" s="45">
        <f>SUM(U$30:U46)</f>
        <v>0</v>
      </c>
      <c r="X46" s="52">
        <f>IF(Inputs!D$71&gt;'Asset Two Amortization'!C46,Inputs!D$195,IF(Inputs!D$71='Asset Two Amortization'!C46,Inputs!D$196,0))</f>
        <v>0</v>
      </c>
      <c r="Y46" s="52">
        <f>IF(X45&lt;&gt;Inputs!D$188,(Y45*(1+Inputs!D$192))+X46,0)</f>
        <v>0</v>
      </c>
      <c r="AA46" s="113">
        <f>AA45*(1+Inputs!$D$72)</f>
        <v>0</v>
      </c>
      <c r="AB46" s="45">
        <f>SUM(AA$30:AA46)</f>
        <v>0</v>
      </c>
      <c r="AD46" s="113">
        <f>AD45*(1+Inputs!$D$72)</f>
        <v>0</v>
      </c>
    </row>
    <row r="47" spans="1:30" ht="11.25" customHeight="1">
      <c r="A47" s="4"/>
      <c r="B47" s="4"/>
      <c r="C47" s="25">
        <f>IF(ISTEXT(C46),"",IF(MAX(C$30:C46)=W$214,"",C46+1))</f>
        <v>18</v>
      </c>
      <c r="D47" s="29" t="e">
        <f t="shared" si="10"/>
        <v>#DIV/0!</v>
      </c>
      <c r="E47" s="29" t="e">
        <f t="shared" si="6"/>
        <v>#DIV/0!</v>
      </c>
      <c r="F47" s="29" t="e">
        <f t="shared" si="11"/>
        <v>#DIV/0!</v>
      </c>
      <c r="G47" s="29" t="e">
        <f t="shared" si="12"/>
        <v>#DIV/0!</v>
      </c>
      <c r="H47" s="29" t="e">
        <f t="shared" si="7"/>
        <v>#DIV/0!</v>
      </c>
      <c r="I47" s="29" t="e">
        <f t="shared" si="7"/>
        <v>#DIV/0!</v>
      </c>
      <c r="J47" s="29" t="e">
        <f t="shared" si="5"/>
        <v>#DIV/0!</v>
      </c>
      <c r="K47" s="49" t="e">
        <f>SUM(E$30:E47)</f>
        <v>#DIV/0!</v>
      </c>
      <c r="L47" s="4"/>
      <c r="M47" s="112">
        <f>IF(Inputs!D$73&gt;'Asset Two Amortization'!C47,0,IF(Inputs!D$73+Inputs!D$74&gt;='Asset Two Amortization'!C47,1,0))</f>
        <v>0</v>
      </c>
      <c r="N47" s="113">
        <f>N46*(1+Inputs!$D$72)</f>
        <v>0</v>
      </c>
      <c r="O47" s="113">
        <f>O46*(1+Inputs!$D$72)</f>
        <v>0</v>
      </c>
      <c r="P47" s="113">
        <f t="shared" si="8"/>
        <v>0</v>
      </c>
      <c r="Q47" s="45">
        <f>SUM(P$30:P47)</f>
        <v>0</v>
      </c>
      <c r="S47" s="113">
        <f>S46*(1+Inputs!$D$72)</f>
        <v>0</v>
      </c>
      <c r="T47" s="113">
        <f>T46*(1+Inputs!$D$72)</f>
        <v>0</v>
      </c>
      <c r="U47" s="113">
        <f t="shared" si="9"/>
        <v>0</v>
      </c>
      <c r="V47" s="45">
        <f>SUM(U$30:U47)</f>
        <v>0</v>
      </c>
      <c r="X47" s="52">
        <f>IF(Inputs!D$71&gt;'Asset Two Amortization'!C47,Inputs!D$195,IF(Inputs!D$71='Asset Two Amortization'!C47,Inputs!D$196,0))</f>
        <v>0</v>
      </c>
      <c r="Y47" s="52">
        <f>IF(X46&lt;&gt;Inputs!D$188,(Y46*(1+Inputs!D$192))+X47,0)</f>
        <v>0</v>
      </c>
      <c r="AA47" s="113">
        <f>AA46*(1+Inputs!$D$72)</f>
        <v>0</v>
      </c>
      <c r="AB47" s="45">
        <f>SUM(AA$30:AA47)</f>
        <v>0</v>
      </c>
      <c r="AD47" s="113">
        <f>AD46*(1+Inputs!$D$72)</f>
        <v>0</v>
      </c>
    </row>
    <row r="48" spans="1:30" ht="11.25" customHeight="1">
      <c r="A48" s="4"/>
      <c r="B48" s="4"/>
      <c r="C48" s="25">
        <f>IF(ISTEXT(C47),"",IF(MAX(C$30:C47)=W$214,"",C47+1))</f>
        <v>19</v>
      </c>
      <c r="D48" s="29" t="e">
        <f t="shared" si="10"/>
        <v>#DIV/0!</v>
      </c>
      <c r="E48" s="29" t="e">
        <f t="shared" si="6"/>
        <v>#DIV/0!</v>
      </c>
      <c r="F48" s="29" t="e">
        <f t="shared" si="11"/>
        <v>#DIV/0!</v>
      </c>
      <c r="G48" s="29" t="e">
        <f t="shared" si="12"/>
        <v>#DIV/0!</v>
      </c>
      <c r="H48" s="29" t="e">
        <f t="shared" si="7"/>
        <v>#DIV/0!</v>
      </c>
      <c r="I48" s="29" t="e">
        <f t="shared" si="7"/>
        <v>#DIV/0!</v>
      </c>
      <c r="J48" s="29" t="e">
        <f t="shared" si="5"/>
        <v>#DIV/0!</v>
      </c>
      <c r="K48" s="49" t="e">
        <f>SUM(E$30:E48)</f>
        <v>#DIV/0!</v>
      </c>
      <c r="L48" s="4"/>
      <c r="M48" s="112">
        <f>IF(Inputs!D$73&gt;'Asset Two Amortization'!C48,0,IF(Inputs!D$73+Inputs!D$74&gt;='Asset Two Amortization'!C48,1,0))</f>
        <v>0</v>
      </c>
      <c r="N48" s="113">
        <f>N47*(1+Inputs!$D$72)</f>
        <v>0</v>
      </c>
      <c r="O48" s="113">
        <f>O47*(1+Inputs!$D$72)</f>
        <v>0</v>
      </c>
      <c r="P48" s="113">
        <f t="shared" si="8"/>
        <v>0</v>
      </c>
      <c r="Q48" s="45">
        <f>SUM(P$30:P48)</f>
        <v>0</v>
      </c>
      <c r="S48" s="113">
        <f>S47*(1+Inputs!$D$72)</f>
        <v>0</v>
      </c>
      <c r="T48" s="113">
        <f>T47*(1+Inputs!$D$72)</f>
        <v>0</v>
      </c>
      <c r="U48" s="113">
        <f t="shared" si="9"/>
        <v>0</v>
      </c>
      <c r="V48" s="45">
        <f>SUM(U$30:U48)</f>
        <v>0</v>
      </c>
      <c r="X48" s="52">
        <f>IF(Inputs!D$71&gt;'Asset Two Amortization'!C48,Inputs!D$195,IF(Inputs!D$71='Asset Two Amortization'!C48,Inputs!D$196,0))</f>
        <v>0</v>
      </c>
      <c r="Y48" s="52">
        <f>IF(X47&lt;&gt;Inputs!D$188,(Y47*(1+Inputs!D$192))+X48,0)</f>
        <v>0</v>
      </c>
      <c r="AA48" s="113">
        <f>AA47*(1+Inputs!$D$72)</f>
        <v>0</v>
      </c>
      <c r="AB48" s="45">
        <f>SUM(AA$30:AA48)</f>
        <v>0</v>
      </c>
      <c r="AD48" s="113">
        <f>AD47*(1+Inputs!$D$72)</f>
        <v>0</v>
      </c>
    </row>
    <row r="49" spans="1:30" ht="11.25" customHeight="1">
      <c r="A49" s="4"/>
      <c r="B49" s="4"/>
      <c r="C49" s="25">
        <f>IF(ISTEXT(C48),"",IF(MAX(C$30:C48)=W$214,"",C48+1))</f>
        <v>20</v>
      </c>
      <c r="D49" s="29" t="e">
        <f t="shared" si="10"/>
        <v>#DIV/0!</v>
      </c>
      <c r="E49" s="29" t="e">
        <f t="shared" si="6"/>
        <v>#DIV/0!</v>
      </c>
      <c r="F49" s="29" t="e">
        <f t="shared" si="11"/>
        <v>#DIV/0!</v>
      </c>
      <c r="G49" s="29" t="e">
        <f t="shared" si="12"/>
        <v>#DIV/0!</v>
      </c>
      <c r="H49" s="29" t="e">
        <f t="shared" si="7"/>
        <v>#DIV/0!</v>
      </c>
      <c r="I49" s="29" t="e">
        <f t="shared" si="7"/>
        <v>#DIV/0!</v>
      </c>
      <c r="J49" s="29" t="e">
        <f t="shared" si="5"/>
        <v>#DIV/0!</v>
      </c>
      <c r="K49" s="49" t="e">
        <f>SUM(E$30:E49)</f>
        <v>#DIV/0!</v>
      </c>
      <c r="L49" s="4"/>
      <c r="M49" s="112">
        <f>IF(Inputs!D$73&gt;'Asset Two Amortization'!C49,0,IF(Inputs!D$73+Inputs!D$74&gt;='Asset Two Amortization'!C49,1,0))</f>
        <v>0</v>
      </c>
      <c r="N49" s="113">
        <f>N48*(1+Inputs!$D$72)</f>
        <v>0</v>
      </c>
      <c r="O49" s="113">
        <f>O48*(1+Inputs!$D$72)</f>
        <v>0</v>
      </c>
      <c r="P49" s="113">
        <f t="shared" si="8"/>
        <v>0</v>
      </c>
      <c r="Q49" s="45">
        <f>SUM(P$30:P49)</f>
        <v>0</v>
      </c>
      <c r="S49" s="113">
        <f>S48*(1+Inputs!$D$72)</f>
        <v>0</v>
      </c>
      <c r="T49" s="113">
        <f>T48*(1+Inputs!$D$72)</f>
        <v>0</v>
      </c>
      <c r="U49" s="113">
        <f t="shared" si="9"/>
        <v>0</v>
      </c>
      <c r="V49" s="45">
        <f>SUM(U$30:U49)</f>
        <v>0</v>
      </c>
      <c r="X49" s="52">
        <f>IF(Inputs!D$71&gt;'Asset Two Amortization'!C49,Inputs!D$195,IF(Inputs!D$71='Asset Two Amortization'!C49,Inputs!D$196,0))</f>
        <v>0</v>
      </c>
      <c r="Y49" s="52">
        <f>IF(X48&lt;&gt;Inputs!D$188,(Y48*(1+Inputs!D$192))+X49,0)</f>
        <v>0</v>
      </c>
      <c r="AA49" s="113">
        <f>AA48*(1+Inputs!$D$72)</f>
        <v>0</v>
      </c>
      <c r="AB49" s="45">
        <f>SUM(AA$30:AA49)</f>
        <v>0</v>
      </c>
      <c r="AD49" s="113">
        <f>AD48*(1+Inputs!$D$72)</f>
        <v>0</v>
      </c>
    </row>
    <row r="50" spans="1:30" ht="11.25" customHeight="1">
      <c r="A50" s="4"/>
      <c r="B50" s="4"/>
      <c r="C50" s="25">
        <f>IF(ISTEXT(C49),"",IF(MAX(C$30:C49)=W$214,"",C49+1))</f>
        <v>21</v>
      </c>
      <c r="D50" s="29" t="e">
        <f t="shared" si="10"/>
        <v>#DIV/0!</v>
      </c>
      <c r="E50" s="29" t="e">
        <f t="shared" si="6"/>
        <v>#DIV/0!</v>
      </c>
      <c r="F50" s="29" t="e">
        <f t="shared" si="11"/>
        <v>#DIV/0!</v>
      </c>
      <c r="G50" s="29" t="e">
        <f t="shared" si="12"/>
        <v>#DIV/0!</v>
      </c>
      <c r="H50" s="29" t="e">
        <f t="shared" si="7"/>
        <v>#DIV/0!</v>
      </c>
      <c r="I50" s="29" t="e">
        <f t="shared" si="7"/>
        <v>#DIV/0!</v>
      </c>
      <c r="J50" s="29" t="e">
        <f t="shared" si="5"/>
        <v>#DIV/0!</v>
      </c>
      <c r="K50" s="49" t="e">
        <f>SUM(E$30:E50)</f>
        <v>#DIV/0!</v>
      </c>
      <c r="L50" s="4"/>
      <c r="M50" s="112">
        <f>IF(Inputs!D$73&gt;'Asset Two Amortization'!C50,0,IF(Inputs!D$73+Inputs!D$74&gt;='Asset Two Amortization'!C50,1,0))</f>
        <v>0</v>
      </c>
      <c r="N50" s="113">
        <f>N49*(1+Inputs!$D$72)</f>
        <v>0</v>
      </c>
      <c r="O50" s="113">
        <f>O49*(1+Inputs!$D$72)</f>
        <v>0</v>
      </c>
      <c r="P50" s="113">
        <f t="shared" si="8"/>
        <v>0</v>
      </c>
      <c r="Q50" s="45">
        <f>SUM(P$30:P50)</f>
        <v>0</v>
      </c>
      <c r="S50" s="113">
        <f>S49*(1+Inputs!$D$72)</f>
        <v>0</v>
      </c>
      <c r="T50" s="113">
        <f>T49*(1+Inputs!$D$72)</f>
        <v>0</v>
      </c>
      <c r="U50" s="113">
        <f t="shared" si="9"/>
        <v>0</v>
      </c>
      <c r="V50" s="45">
        <f>SUM(U$30:U50)</f>
        <v>0</v>
      </c>
      <c r="X50" s="52">
        <f>IF(Inputs!D$71&gt;'Asset Two Amortization'!C50,Inputs!D$195,IF(Inputs!D$71='Asset Two Amortization'!C50,Inputs!D$196,0))</f>
        <v>0</v>
      </c>
      <c r="Y50" s="52">
        <f>IF(X49&lt;&gt;Inputs!D$188,(Y49*(1+Inputs!D$192))+X50,0)</f>
        <v>0</v>
      </c>
      <c r="AA50" s="113">
        <f>AA49*(1+Inputs!$D$72)</f>
        <v>0</v>
      </c>
      <c r="AB50" s="45">
        <f>SUM(AA$30:AA50)</f>
        <v>0</v>
      </c>
      <c r="AD50" s="113">
        <f>AD49*(1+Inputs!$D$72)</f>
        <v>0</v>
      </c>
    </row>
    <row r="51" spans="1:30" ht="11.25" customHeight="1">
      <c r="A51" s="4"/>
      <c r="B51" s="4"/>
      <c r="C51" s="25">
        <f>IF(ISTEXT(C50),"",IF(MAX(C$30:C50)=W$214,"",C50+1))</f>
        <v>22</v>
      </c>
      <c r="D51" s="29" t="e">
        <f t="shared" si="10"/>
        <v>#DIV/0!</v>
      </c>
      <c r="E51" s="29" t="e">
        <f t="shared" si="6"/>
        <v>#DIV/0!</v>
      </c>
      <c r="F51" s="29" t="e">
        <f t="shared" si="11"/>
        <v>#DIV/0!</v>
      </c>
      <c r="G51" s="29" t="e">
        <f t="shared" si="12"/>
        <v>#DIV/0!</v>
      </c>
      <c r="H51" s="29" t="e">
        <f t="shared" si="7"/>
        <v>#DIV/0!</v>
      </c>
      <c r="I51" s="29" t="e">
        <f t="shared" si="7"/>
        <v>#DIV/0!</v>
      </c>
      <c r="J51" s="29" t="e">
        <f t="shared" si="5"/>
        <v>#DIV/0!</v>
      </c>
      <c r="K51" s="49" t="e">
        <f>SUM(E$30:E51)</f>
        <v>#DIV/0!</v>
      </c>
      <c r="L51" s="4"/>
      <c r="M51" s="112">
        <f>IF(Inputs!D$73&gt;'Asset Two Amortization'!C51,0,IF(Inputs!D$73+Inputs!D$74&gt;='Asset Two Amortization'!C51,1,0))</f>
        <v>0</v>
      </c>
      <c r="N51" s="113">
        <f>N50*(1+Inputs!$D$72)</f>
        <v>0</v>
      </c>
      <c r="O51" s="113">
        <f>O50*(1+Inputs!$D$72)</f>
        <v>0</v>
      </c>
      <c r="P51" s="113">
        <f t="shared" si="8"/>
        <v>0</v>
      </c>
      <c r="Q51" s="45">
        <f>SUM(P$30:P51)</f>
        <v>0</v>
      </c>
      <c r="S51" s="113">
        <f>S50*(1+Inputs!$D$72)</f>
        <v>0</v>
      </c>
      <c r="T51" s="113">
        <f>T50*(1+Inputs!$D$72)</f>
        <v>0</v>
      </c>
      <c r="U51" s="113">
        <f t="shared" si="9"/>
        <v>0</v>
      </c>
      <c r="V51" s="45">
        <f>SUM(U$30:U51)</f>
        <v>0</v>
      </c>
      <c r="X51" s="52">
        <f>IF(Inputs!D$71&gt;'Asset Two Amortization'!C51,Inputs!D$195,IF(Inputs!D$71='Asset Two Amortization'!C51,Inputs!D$196,0))</f>
        <v>0</v>
      </c>
      <c r="Y51" s="52">
        <f>IF(X50&lt;&gt;Inputs!D$188,(Y50*(1+Inputs!D$192))+X51,0)</f>
        <v>0</v>
      </c>
      <c r="AA51" s="113">
        <f>AA50*(1+Inputs!$D$72)</f>
        <v>0</v>
      </c>
      <c r="AB51" s="45">
        <f>SUM(AA$30:AA51)</f>
        <v>0</v>
      </c>
      <c r="AD51" s="113">
        <f>AD50*(1+Inputs!$D$72)</f>
        <v>0</v>
      </c>
    </row>
    <row r="52" spans="1:30" ht="11.25" customHeight="1">
      <c r="A52" s="4"/>
      <c r="B52" s="4"/>
      <c r="C52" s="25">
        <f>IF(ISTEXT(C51),"",IF(MAX(C$30:C51)=W$214,"",C51+1))</f>
        <v>23</v>
      </c>
      <c r="D52" s="29" t="e">
        <f t="shared" si="10"/>
        <v>#DIV/0!</v>
      </c>
      <c r="E52" s="29" t="e">
        <f t="shared" si="6"/>
        <v>#DIV/0!</v>
      </c>
      <c r="F52" s="29" t="e">
        <f t="shared" si="11"/>
        <v>#DIV/0!</v>
      </c>
      <c r="G52" s="29" t="e">
        <f t="shared" si="12"/>
        <v>#DIV/0!</v>
      </c>
      <c r="H52" s="29" t="e">
        <f t="shared" si="7"/>
        <v>#DIV/0!</v>
      </c>
      <c r="I52" s="29" t="e">
        <f t="shared" si="7"/>
        <v>#DIV/0!</v>
      </c>
      <c r="J52" s="29" t="e">
        <f t="shared" si="5"/>
        <v>#DIV/0!</v>
      </c>
      <c r="K52" s="49" t="e">
        <f>SUM(E$30:E52)</f>
        <v>#DIV/0!</v>
      </c>
      <c r="L52" s="4"/>
      <c r="M52" s="112">
        <f>IF(Inputs!D$73&gt;'Asset Two Amortization'!C52,0,IF(Inputs!D$73+Inputs!D$74&gt;='Asset Two Amortization'!C52,1,0))</f>
        <v>0</v>
      </c>
      <c r="N52" s="113">
        <f>N51*(1+Inputs!$D$72)</f>
        <v>0</v>
      </c>
      <c r="O52" s="113">
        <f>O51*(1+Inputs!$D$72)</f>
        <v>0</v>
      </c>
      <c r="P52" s="113">
        <f t="shared" si="8"/>
        <v>0</v>
      </c>
      <c r="Q52" s="45">
        <f>SUM(P$30:P52)</f>
        <v>0</v>
      </c>
      <c r="S52" s="113">
        <f>S51*(1+Inputs!$D$72)</f>
        <v>0</v>
      </c>
      <c r="T52" s="113">
        <f>T51*(1+Inputs!$D$72)</f>
        <v>0</v>
      </c>
      <c r="U52" s="113">
        <f t="shared" si="9"/>
        <v>0</v>
      </c>
      <c r="V52" s="45">
        <f>SUM(U$30:U52)</f>
        <v>0</v>
      </c>
      <c r="X52" s="52">
        <f>IF(Inputs!D$71&gt;'Asset Two Amortization'!C52,Inputs!D$195,IF(Inputs!D$71='Asset Two Amortization'!C52,Inputs!D$196,0))</f>
        <v>0</v>
      </c>
      <c r="Y52" s="52">
        <f>IF(X51&lt;&gt;Inputs!D$188,(Y51*(1+Inputs!D$192))+X52,0)</f>
        <v>0</v>
      </c>
      <c r="AA52" s="113">
        <f>AA51*(1+Inputs!$D$72)</f>
        <v>0</v>
      </c>
      <c r="AB52" s="45">
        <f>SUM(AA$30:AA52)</f>
        <v>0</v>
      </c>
      <c r="AD52" s="113">
        <f>AD51*(1+Inputs!$D$72)</f>
        <v>0</v>
      </c>
    </row>
    <row r="53" spans="1:30" ht="11.25" customHeight="1">
      <c r="A53" s="4"/>
      <c r="B53" s="4"/>
      <c r="C53" s="25">
        <f>IF(ISTEXT(C52),"",IF(MAX(C$30:C52)=W$214,"",C52+1))</f>
        <v>24</v>
      </c>
      <c r="D53" s="29" t="e">
        <f t="shared" si="10"/>
        <v>#DIV/0!</v>
      </c>
      <c r="E53" s="29" t="e">
        <f t="shared" si="6"/>
        <v>#DIV/0!</v>
      </c>
      <c r="F53" s="29" t="e">
        <f t="shared" si="11"/>
        <v>#DIV/0!</v>
      </c>
      <c r="G53" s="29" t="e">
        <f t="shared" si="12"/>
        <v>#DIV/0!</v>
      </c>
      <c r="H53" s="29" t="e">
        <f t="shared" si="7"/>
        <v>#DIV/0!</v>
      </c>
      <c r="I53" s="29" t="e">
        <f t="shared" si="7"/>
        <v>#DIV/0!</v>
      </c>
      <c r="J53" s="29" t="e">
        <f t="shared" si="5"/>
        <v>#DIV/0!</v>
      </c>
      <c r="K53" s="49" t="e">
        <f>SUM(E$30:E53)</f>
        <v>#DIV/0!</v>
      </c>
      <c r="L53" s="4"/>
      <c r="M53" s="112">
        <f>IF(Inputs!D$73&gt;'Asset Two Amortization'!C53,0,IF(Inputs!D$73+Inputs!D$74&gt;='Asset Two Amortization'!C53,1,0))</f>
        <v>0</v>
      </c>
      <c r="N53" s="113">
        <f>N52*(1+Inputs!$D$72)</f>
        <v>0</v>
      </c>
      <c r="O53" s="113">
        <f>O52*(1+Inputs!$D$72)</f>
        <v>0</v>
      </c>
      <c r="P53" s="113">
        <f t="shared" si="8"/>
        <v>0</v>
      </c>
      <c r="Q53" s="45">
        <f>SUM(P$30:P53)</f>
        <v>0</v>
      </c>
      <c r="S53" s="113">
        <f>S52*(1+Inputs!$D$72)</f>
        <v>0</v>
      </c>
      <c r="T53" s="113">
        <f>T52*(1+Inputs!$D$72)</f>
        <v>0</v>
      </c>
      <c r="U53" s="113">
        <f t="shared" si="9"/>
        <v>0</v>
      </c>
      <c r="V53" s="45">
        <f>SUM(U$30:U53)</f>
        <v>0</v>
      </c>
      <c r="X53" s="52">
        <f>IF(Inputs!D$71&gt;'Asset Two Amortization'!C53,Inputs!D$195,IF(Inputs!D$71='Asset Two Amortization'!C53,Inputs!D$196,0))</f>
        <v>0</v>
      </c>
      <c r="Y53" s="52">
        <f>IF(X52&lt;&gt;Inputs!D$188,(Y52*(1+Inputs!D$192))+X53,0)</f>
        <v>0</v>
      </c>
      <c r="AA53" s="113">
        <f>AA52*(1+Inputs!$D$72)</f>
        <v>0</v>
      </c>
      <c r="AB53" s="45">
        <f>SUM(AA$30:AA53)</f>
        <v>0</v>
      </c>
      <c r="AD53" s="113">
        <f>AD52*(1+Inputs!$D$72)</f>
        <v>0</v>
      </c>
    </row>
    <row r="54" spans="1:30" ht="11.25" customHeight="1">
      <c r="A54" s="4"/>
      <c r="B54" s="4"/>
      <c r="C54" s="25">
        <f>IF(ISTEXT(C53),"",IF(MAX(C$30:C53)=W$214,"",C53+1))</f>
        <v>25</v>
      </c>
      <c r="D54" s="29" t="e">
        <f t="shared" si="10"/>
        <v>#DIV/0!</v>
      </c>
      <c r="E54" s="29" t="e">
        <f t="shared" si="6"/>
        <v>#DIV/0!</v>
      </c>
      <c r="F54" s="29" t="e">
        <f t="shared" si="11"/>
        <v>#DIV/0!</v>
      </c>
      <c r="G54" s="29" t="e">
        <f t="shared" si="12"/>
        <v>#DIV/0!</v>
      </c>
      <c r="H54" s="29" t="e">
        <f t="shared" si="7"/>
        <v>#DIV/0!</v>
      </c>
      <c r="I54" s="29" t="e">
        <f t="shared" si="7"/>
        <v>#DIV/0!</v>
      </c>
      <c r="J54" s="29" t="e">
        <f t="shared" si="5"/>
        <v>#DIV/0!</v>
      </c>
      <c r="K54" s="49" t="e">
        <f>SUM(E$30:E54)</f>
        <v>#DIV/0!</v>
      </c>
      <c r="L54" s="4"/>
      <c r="M54" s="112">
        <f>IF(Inputs!D$73&gt;'Asset Two Amortization'!C54,0,IF(Inputs!D$73+Inputs!D$74&gt;='Asset Two Amortization'!C54,1,0))</f>
        <v>0</v>
      </c>
      <c r="N54" s="113">
        <f>N53*(1+Inputs!$D$72)</f>
        <v>0</v>
      </c>
      <c r="O54" s="113">
        <f>O53*(1+Inputs!$D$72)</f>
        <v>0</v>
      </c>
      <c r="P54" s="113">
        <f t="shared" si="8"/>
        <v>0</v>
      </c>
      <c r="Q54" s="45">
        <f>SUM(P$30:P54)</f>
        <v>0</v>
      </c>
      <c r="S54" s="113">
        <f>S53*(1+Inputs!$D$72)</f>
        <v>0</v>
      </c>
      <c r="T54" s="113">
        <f>T53*(1+Inputs!$D$72)</f>
        <v>0</v>
      </c>
      <c r="U54" s="113">
        <f t="shared" si="9"/>
        <v>0</v>
      </c>
      <c r="V54" s="45">
        <f>SUM(U$30:U54)</f>
        <v>0</v>
      </c>
      <c r="X54" s="52">
        <f>IF(Inputs!D$71&gt;'Asset Two Amortization'!C54,Inputs!D$195,IF(Inputs!D$71='Asset Two Amortization'!C54,Inputs!D$196,0))</f>
        <v>0</v>
      </c>
      <c r="Y54" s="52">
        <f>IF(X53&lt;&gt;Inputs!D$188,(Y53*(1+Inputs!D$192))+X54,0)</f>
        <v>0</v>
      </c>
      <c r="AA54" s="113">
        <f>AA53*(1+Inputs!$D$72)</f>
        <v>0</v>
      </c>
      <c r="AB54" s="45">
        <f>SUM(AA$30:AA54)</f>
        <v>0</v>
      </c>
      <c r="AD54" s="113">
        <f>AD53*(1+Inputs!$D$72)</f>
        <v>0</v>
      </c>
    </row>
    <row r="55" spans="1:30" ht="11.25" customHeight="1">
      <c r="A55" s="4"/>
      <c r="B55" s="4"/>
      <c r="C55" s="25">
        <f>IF(ISTEXT(C54),"",IF(MAX(C$30:C54)=W$214,"",C54+1))</f>
        <v>26</v>
      </c>
      <c r="D55" s="29" t="e">
        <f t="shared" si="10"/>
        <v>#DIV/0!</v>
      </c>
      <c r="E55" s="29" t="e">
        <f t="shared" si="6"/>
        <v>#DIV/0!</v>
      </c>
      <c r="F55" s="29" t="e">
        <f t="shared" si="11"/>
        <v>#DIV/0!</v>
      </c>
      <c r="G55" s="29" t="e">
        <f t="shared" si="12"/>
        <v>#DIV/0!</v>
      </c>
      <c r="H55" s="29" t="e">
        <f t="shared" si="7"/>
        <v>#DIV/0!</v>
      </c>
      <c r="I55" s="29" t="e">
        <f t="shared" si="7"/>
        <v>#DIV/0!</v>
      </c>
      <c r="J55" s="29" t="e">
        <f t="shared" si="5"/>
        <v>#DIV/0!</v>
      </c>
      <c r="K55" s="49" t="e">
        <f>SUM(E$30:E55)</f>
        <v>#DIV/0!</v>
      </c>
      <c r="L55" s="4"/>
      <c r="M55" s="112">
        <f>IF(Inputs!D$73&gt;'Asset Two Amortization'!C55,0,IF(Inputs!D$73+Inputs!D$74&gt;='Asset Two Amortization'!C55,1,0))</f>
        <v>0</v>
      </c>
      <c r="N55" s="113">
        <f>N54*(1+Inputs!$D$72)</f>
        <v>0</v>
      </c>
      <c r="O55" s="113">
        <f>O54*(1+Inputs!$D$72)</f>
        <v>0</v>
      </c>
      <c r="P55" s="113">
        <f t="shared" si="8"/>
        <v>0</v>
      </c>
      <c r="Q55" s="45">
        <f>SUM(P$30:P55)</f>
        <v>0</v>
      </c>
      <c r="S55" s="113">
        <f>S54*(1+Inputs!$D$72)</f>
        <v>0</v>
      </c>
      <c r="T55" s="113">
        <f>T54*(1+Inputs!$D$72)</f>
        <v>0</v>
      </c>
      <c r="U55" s="113">
        <f t="shared" si="9"/>
        <v>0</v>
      </c>
      <c r="V55" s="45">
        <f>SUM(U$30:U55)</f>
        <v>0</v>
      </c>
      <c r="X55" s="52">
        <f>IF(Inputs!D$71&gt;'Asset Two Amortization'!C55,Inputs!D$195,IF(Inputs!D$71='Asset Two Amortization'!C55,Inputs!D$196,0))</f>
        <v>0</v>
      </c>
      <c r="Y55" s="52">
        <f>IF(X54&lt;&gt;Inputs!D$188,(Y54*(1+Inputs!D$192))+X55,0)</f>
        <v>0</v>
      </c>
      <c r="AA55" s="113">
        <f>AA54*(1+Inputs!$D$72)</f>
        <v>0</v>
      </c>
      <c r="AB55" s="45">
        <f>SUM(AA$30:AA55)</f>
        <v>0</v>
      </c>
      <c r="AD55" s="113">
        <f>AD54*(1+Inputs!$D$72)</f>
        <v>0</v>
      </c>
    </row>
    <row r="56" spans="1:30" ht="11.25" customHeight="1">
      <c r="A56" s="4"/>
      <c r="B56" s="4"/>
      <c r="C56" s="25">
        <f>IF(ISTEXT(C55),"",IF(MAX(C$30:C55)=W$214,"",C55+1))</f>
        <v>27</v>
      </c>
      <c r="D56" s="29" t="e">
        <f t="shared" si="10"/>
        <v>#DIV/0!</v>
      </c>
      <c r="E56" s="29" t="e">
        <f t="shared" si="6"/>
        <v>#DIV/0!</v>
      </c>
      <c r="F56" s="29" t="e">
        <f t="shared" si="11"/>
        <v>#DIV/0!</v>
      </c>
      <c r="G56" s="29" t="e">
        <f t="shared" si="12"/>
        <v>#DIV/0!</v>
      </c>
      <c r="H56" s="29" t="e">
        <f t="shared" si="7"/>
        <v>#DIV/0!</v>
      </c>
      <c r="I56" s="29" t="e">
        <f t="shared" si="7"/>
        <v>#DIV/0!</v>
      </c>
      <c r="J56" s="29" t="e">
        <f t="shared" si="5"/>
        <v>#DIV/0!</v>
      </c>
      <c r="K56" s="49" t="e">
        <f>SUM(E$30:E56)</f>
        <v>#DIV/0!</v>
      </c>
      <c r="L56" s="4"/>
      <c r="M56" s="112">
        <f>IF(Inputs!D$73&gt;'Asset Two Amortization'!C56,0,IF(Inputs!D$73+Inputs!D$74&gt;='Asset Two Amortization'!C56,1,0))</f>
        <v>0</v>
      </c>
      <c r="N56" s="113">
        <f>N55*(1+Inputs!$D$72)</f>
        <v>0</v>
      </c>
      <c r="O56" s="113">
        <f>O55*(1+Inputs!$D$72)</f>
        <v>0</v>
      </c>
      <c r="P56" s="113">
        <f t="shared" si="8"/>
        <v>0</v>
      </c>
      <c r="Q56" s="45">
        <f>SUM(P$30:P56)</f>
        <v>0</v>
      </c>
      <c r="S56" s="113">
        <f>S55*(1+Inputs!$D$72)</f>
        <v>0</v>
      </c>
      <c r="T56" s="113">
        <f>T55*(1+Inputs!$D$72)</f>
        <v>0</v>
      </c>
      <c r="U56" s="113">
        <f t="shared" si="9"/>
        <v>0</v>
      </c>
      <c r="V56" s="45">
        <f>SUM(U$30:U56)</f>
        <v>0</v>
      </c>
      <c r="X56" s="52">
        <f>IF(Inputs!D$71&gt;'Asset Two Amortization'!C56,Inputs!D$195,IF(Inputs!D$71='Asset Two Amortization'!C56,Inputs!D$196,0))</f>
        <v>0</v>
      </c>
      <c r="Y56" s="52">
        <f>IF(X55&lt;&gt;Inputs!D$188,(Y55*(1+Inputs!D$192))+X56,0)</f>
        <v>0</v>
      </c>
      <c r="AA56" s="113">
        <f>AA55*(1+Inputs!$D$72)</f>
        <v>0</v>
      </c>
      <c r="AB56" s="45">
        <f>SUM(AA$30:AA56)</f>
        <v>0</v>
      </c>
      <c r="AD56" s="113">
        <f>AD55*(1+Inputs!$D$72)</f>
        <v>0</v>
      </c>
    </row>
    <row r="57" spans="1:30" ht="11.25" customHeight="1">
      <c r="A57" s="4"/>
      <c r="B57" s="4"/>
      <c r="C57" s="25">
        <f>IF(ISTEXT(C56),"",IF(MAX(C$30:C56)=W$214,"",C56+1))</f>
        <v>28</v>
      </c>
      <c r="D57" s="29" t="e">
        <f t="shared" si="10"/>
        <v>#DIV/0!</v>
      </c>
      <c r="E57" s="29" t="e">
        <f t="shared" si="6"/>
        <v>#DIV/0!</v>
      </c>
      <c r="F57" s="29" t="e">
        <f t="shared" si="11"/>
        <v>#DIV/0!</v>
      </c>
      <c r="G57" s="29" t="e">
        <f t="shared" si="12"/>
        <v>#DIV/0!</v>
      </c>
      <c r="H57" s="29" t="e">
        <f t="shared" si="7"/>
        <v>#DIV/0!</v>
      </c>
      <c r="I57" s="29" t="e">
        <f t="shared" si="7"/>
        <v>#DIV/0!</v>
      </c>
      <c r="J57" s="29" t="e">
        <f t="shared" si="5"/>
        <v>#DIV/0!</v>
      </c>
      <c r="K57" s="49" t="e">
        <f>SUM(E$30:E57)</f>
        <v>#DIV/0!</v>
      </c>
      <c r="L57" s="4"/>
      <c r="M57" s="112">
        <f>IF(Inputs!D$73&gt;'Asset Two Amortization'!C57,0,IF(Inputs!D$73+Inputs!D$74&gt;='Asset Two Amortization'!C57,1,0))</f>
        <v>0</v>
      </c>
      <c r="N57" s="113">
        <f>N56*(1+Inputs!$D$72)</f>
        <v>0</v>
      </c>
      <c r="O57" s="113">
        <f>O56*(1+Inputs!$D$72)</f>
        <v>0</v>
      </c>
      <c r="P57" s="113">
        <f t="shared" si="8"/>
        <v>0</v>
      </c>
      <c r="Q57" s="45">
        <f>SUM(P$30:P57)</f>
        <v>0</v>
      </c>
      <c r="S57" s="113">
        <f>S56*(1+Inputs!$D$72)</f>
        <v>0</v>
      </c>
      <c r="T57" s="113">
        <f>T56*(1+Inputs!$D$72)</f>
        <v>0</v>
      </c>
      <c r="U57" s="113">
        <f t="shared" si="9"/>
        <v>0</v>
      </c>
      <c r="V57" s="45">
        <f>SUM(U$30:U57)</f>
        <v>0</v>
      </c>
      <c r="X57" s="52">
        <f>IF(Inputs!D$71&gt;'Asset Two Amortization'!C57,Inputs!D$195,IF(Inputs!D$71='Asset Two Amortization'!C57,Inputs!D$196,0))</f>
        <v>0</v>
      </c>
      <c r="Y57" s="52">
        <f>IF(X56&lt;&gt;Inputs!D$188,(Y56*(1+Inputs!D$192))+X57,0)</f>
        <v>0</v>
      </c>
      <c r="AA57" s="113">
        <f>AA56*(1+Inputs!$D$72)</f>
        <v>0</v>
      </c>
      <c r="AB57" s="45">
        <f>SUM(AA$30:AA57)</f>
        <v>0</v>
      </c>
      <c r="AD57" s="113">
        <f>AD56*(1+Inputs!$D$72)</f>
        <v>0</v>
      </c>
    </row>
    <row r="58" spans="1:30" ht="11.25" customHeight="1">
      <c r="A58" s="4"/>
      <c r="B58" s="4"/>
      <c r="C58" s="25">
        <f>IF(ISTEXT(C57),"",IF(MAX(C$30:C57)=W$214,"",C57+1))</f>
        <v>29</v>
      </c>
      <c r="D58" s="29" t="e">
        <f t="shared" si="10"/>
        <v>#DIV/0!</v>
      </c>
      <c r="E58" s="29" t="e">
        <f t="shared" si="6"/>
        <v>#DIV/0!</v>
      </c>
      <c r="F58" s="29" t="e">
        <f t="shared" si="11"/>
        <v>#DIV/0!</v>
      </c>
      <c r="G58" s="29" t="e">
        <f t="shared" si="12"/>
        <v>#DIV/0!</v>
      </c>
      <c r="H58" s="29" t="e">
        <f t="shared" si="7"/>
        <v>#DIV/0!</v>
      </c>
      <c r="I58" s="29" t="e">
        <f t="shared" si="7"/>
        <v>#DIV/0!</v>
      </c>
      <c r="J58" s="29" t="e">
        <f t="shared" si="5"/>
        <v>#DIV/0!</v>
      </c>
      <c r="K58" s="49" t="e">
        <f>SUM(E$30:E58)</f>
        <v>#DIV/0!</v>
      </c>
      <c r="L58" s="4"/>
      <c r="M58" s="112">
        <f>IF(Inputs!D$73&gt;'Asset Two Amortization'!C58,0,IF(Inputs!D$73+Inputs!D$74&gt;='Asset Two Amortization'!C58,1,0))</f>
        <v>0</v>
      </c>
      <c r="N58" s="113">
        <f>N57*(1+Inputs!$D$72)</f>
        <v>0</v>
      </c>
      <c r="O58" s="113">
        <f>O57*(1+Inputs!$D$72)</f>
        <v>0</v>
      </c>
      <c r="P58" s="113">
        <f t="shared" si="8"/>
        <v>0</v>
      </c>
      <c r="Q58" s="45">
        <f>SUM(P$30:P58)</f>
        <v>0</v>
      </c>
      <c r="S58" s="113">
        <f>S57*(1+Inputs!$D$72)</f>
        <v>0</v>
      </c>
      <c r="T58" s="113">
        <f>T57*(1+Inputs!$D$72)</f>
        <v>0</v>
      </c>
      <c r="U58" s="113">
        <f t="shared" si="9"/>
        <v>0</v>
      </c>
      <c r="V58" s="45">
        <f>SUM(U$30:U58)</f>
        <v>0</v>
      </c>
      <c r="X58" s="52">
        <f>IF(Inputs!D$71&gt;'Asset Two Amortization'!C58,Inputs!D$195,IF(Inputs!D$71='Asset Two Amortization'!C58,Inputs!D$196,0))</f>
        <v>0</v>
      </c>
      <c r="Y58" s="52">
        <f>IF(X57&lt;&gt;Inputs!D$188,(Y57*(1+Inputs!D$192))+X58,0)</f>
        <v>0</v>
      </c>
      <c r="AA58" s="113">
        <f>AA57*(1+Inputs!$D$72)</f>
        <v>0</v>
      </c>
      <c r="AB58" s="45">
        <f>SUM(AA$30:AA58)</f>
        <v>0</v>
      </c>
      <c r="AD58" s="113">
        <f>AD57*(1+Inputs!$D$72)</f>
        <v>0</v>
      </c>
    </row>
    <row r="59" spans="1:30" ht="11.25" customHeight="1">
      <c r="A59" s="4"/>
      <c r="B59" s="4"/>
      <c r="C59" s="25">
        <f>IF(ISTEXT(C58),"",IF(MAX(C$30:C58)=W$214,"",C58+1))</f>
        <v>30</v>
      </c>
      <c r="D59" s="29" t="e">
        <f t="shared" si="10"/>
        <v>#DIV/0!</v>
      </c>
      <c r="E59" s="29" t="e">
        <f t="shared" si="6"/>
        <v>#DIV/0!</v>
      </c>
      <c r="F59" s="29" t="e">
        <f t="shared" si="11"/>
        <v>#DIV/0!</v>
      </c>
      <c r="G59" s="29" t="e">
        <f t="shared" si="12"/>
        <v>#DIV/0!</v>
      </c>
      <c r="H59" s="29" t="e">
        <f t="shared" si="7"/>
        <v>#DIV/0!</v>
      </c>
      <c r="I59" s="29" t="e">
        <f t="shared" si="7"/>
        <v>#DIV/0!</v>
      </c>
      <c r="J59" s="29" t="e">
        <f t="shared" si="5"/>
        <v>#DIV/0!</v>
      </c>
      <c r="K59" s="49" t="e">
        <f>SUM(E$30:E59)</f>
        <v>#DIV/0!</v>
      </c>
      <c r="L59" s="4"/>
      <c r="M59" s="112">
        <f>IF(Inputs!D$73&gt;'Asset Two Amortization'!C59,0,IF(Inputs!D$73+Inputs!D$74&gt;='Asset Two Amortization'!C59,1,0))</f>
        <v>0</v>
      </c>
      <c r="N59" s="113">
        <f>N58*(1+Inputs!$D$72)</f>
        <v>0</v>
      </c>
      <c r="O59" s="113">
        <f>O58*(1+Inputs!$D$72)</f>
        <v>0</v>
      </c>
      <c r="P59" s="113">
        <f t="shared" si="8"/>
        <v>0</v>
      </c>
      <c r="Q59" s="45">
        <f>SUM(P$30:P59)</f>
        <v>0</v>
      </c>
      <c r="S59" s="113">
        <f>S58*(1+Inputs!$D$72)</f>
        <v>0</v>
      </c>
      <c r="T59" s="113">
        <f>T58*(1+Inputs!$D$72)</f>
        <v>0</v>
      </c>
      <c r="U59" s="113">
        <f t="shared" si="9"/>
        <v>0</v>
      </c>
      <c r="V59" s="45">
        <f>SUM(U$30:U59)</f>
        <v>0</v>
      </c>
      <c r="X59" s="52">
        <f>IF(Inputs!D$71&gt;'Asset Two Amortization'!C59,Inputs!D$195,IF(Inputs!D$71='Asset Two Amortization'!C59,Inputs!D$196,0))</f>
        <v>0</v>
      </c>
      <c r="Y59" s="52">
        <f>IF(X58&lt;&gt;Inputs!D$188,(Y58*(1+Inputs!D$192))+X59,0)</f>
        <v>0</v>
      </c>
      <c r="AA59" s="113">
        <f>AA58*(1+Inputs!$D$72)</f>
        <v>0</v>
      </c>
      <c r="AB59" s="45">
        <f>SUM(AA$30:AA59)</f>
        <v>0</v>
      </c>
      <c r="AD59" s="113">
        <f>AD58*(1+Inputs!$D$72)</f>
        <v>0</v>
      </c>
    </row>
    <row r="193" spans="17:23" ht="13.5" hidden="1" thickTop="1">
      <c r="Q193" s="30" t="s">
        <v>55</v>
      </c>
      <c r="R193" s="31"/>
      <c r="S193" s="31"/>
      <c r="T193" s="31"/>
      <c r="U193" s="31"/>
      <c r="V193" s="31"/>
      <c r="W193" s="32"/>
    </row>
    <row r="194" spans="17:23" ht="12.75" hidden="1">
      <c r="Q194" s="33"/>
      <c r="R194" s="34"/>
      <c r="S194" s="34"/>
      <c r="T194" s="34"/>
      <c r="U194" s="34"/>
      <c r="V194" s="34"/>
      <c r="W194" s="35"/>
    </row>
    <row r="195" spans="17:23" ht="12.75" hidden="1">
      <c r="Q195" s="33">
        <v>1</v>
      </c>
      <c r="R195" s="34" t="s">
        <v>56</v>
      </c>
      <c r="S195" s="34"/>
      <c r="T195" s="34"/>
      <c r="U195" s="34">
        <f>IF(ISNA(MATCH(PROPER(LEFT(E9,3)),W195:W206,0)),1,MATCH(PROPER(LEFT(E9,3)),W195:W206,0))</f>
        <v>1</v>
      </c>
      <c r="V195" s="34"/>
      <c r="W195" s="35" t="s">
        <v>56</v>
      </c>
    </row>
    <row r="196" spans="17:23" ht="12.75" hidden="1">
      <c r="Q196" s="33">
        <v>2</v>
      </c>
      <c r="R196" s="34" t="s">
        <v>57</v>
      </c>
      <c r="S196" s="34"/>
      <c r="T196" s="34"/>
      <c r="U196" s="34">
        <f aca="true" t="shared" si="13" ref="U196:U206">IF(U195=12,1,U195+1)</f>
        <v>2</v>
      </c>
      <c r="V196" s="34"/>
      <c r="W196" s="35" t="s">
        <v>57</v>
      </c>
    </row>
    <row r="197" spans="17:23" ht="12.75" hidden="1">
      <c r="Q197" s="33">
        <v>3</v>
      </c>
      <c r="R197" s="34" t="s">
        <v>58</v>
      </c>
      <c r="S197" s="34"/>
      <c r="T197" s="34"/>
      <c r="U197" s="34">
        <f t="shared" si="13"/>
        <v>3</v>
      </c>
      <c r="V197" s="34"/>
      <c r="W197" s="35" t="s">
        <v>58</v>
      </c>
    </row>
    <row r="198" spans="17:23" ht="12.75" hidden="1">
      <c r="Q198" s="33">
        <v>4</v>
      </c>
      <c r="R198" s="34" t="s">
        <v>59</v>
      </c>
      <c r="S198" s="34"/>
      <c r="T198" s="34"/>
      <c r="U198" s="34">
        <f t="shared" si="13"/>
        <v>4</v>
      </c>
      <c r="V198" s="34"/>
      <c r="W198" s="35" t="s">
        <v>59</v>
      </c>
    </row>
    <row r="199" spans="17:23" ht="12.75" hidden="1">
      <c r="Q199" s="33">
        <v>5</v>
      </c>
      <c r="R199" s="34" t="s">
        <v>60</v>
      </c>
      <c r="S199" s="34"/>
      <c r="T199" s="34"/>
      <c r="U199" s="34">
        <f t="shared" si="13"/>
        <v>5</v>
      </c>
      <c r="V199" s="34"/>
      <c r="W199" s="35" t="s">
        <v>60</v>
      </c>
    </row>
    <row r="200" spans="17:23" ht="12.75" hidden="1">
      <c r="Q200" s="33">
        <v>6</v>
      </c>
      <c r="R200" s="34" t="s">
        <v>61</v>
      </c>
      <c r="S200" s="34"/>
      <c r="T200" s="34"/>
      <c r="U200" s="34">
        <f t="shared" si="13"/>
        <v>6</v>
      </c>
      <c r="V200" s="34"/>
      <c r="W200" s="35" t="s">
        <v>61</v>
      </c>
    </row>
    <row r="201" spans="17:23" ht="12.75" hidden="1">
      <c r="Q201" s="33">
        <v>7</v>
      </c>
      <c r="R201" s="34" t="s">
        <v>62</v>
      </c>
      <c r="S201" s="34"/>
      <c r="T201" s="34"/>
      <c r="U201" s="34">
        <f t="shared" si="13"/>
        <v>7</v>
      </c>
      <c r="V201" s="34"/>
      <c r="W201" s="35" t="s">
        <v>62</v>
      </c>
    </row>
    <row r="202" spans="17:23" ht="12.75" hidden="1">
      <c r="Q202" s="33">
        <v>8</v>
      </c>
      <c r="R202" s="34" t="s">
        <v>63</v>
      </c>
      <c r="S202" s="34"/>
      <c r="T202" s="34"/>
      <c r="U202" s="34">
        <f t="shared" si="13"/>
        <v>8</v>
      </c>
      <c r="V202" s="34"/>
      <c r="W202" s="35" t="s">
        <v>63</v>
      </c>
    </row>
    <row r="203" spans="17:23" ht="12.75" hidden="1">
      <c r="Q203" s="33">
        <v>9</v>
      </c>
      <c r="R203" s="34" t="s">
        <v>64</v>
      </c>
      <c r="S203" s="34"/>
      <c r="T203" s="34"/>
      <c r="U203" s="34">
        <f t="shared" si="13"/>
        <v>9</v>
      </c>
      <c r="V203" s="34"/>
      <c r="W203" s="35" t="s">
        <v>64</v>
      </c>
    </row>
    <row r="204" spans="17:23" ht="12.75" hidden="1">
      <c r="Q204" s="33">
        <v>10</v>
      </c>
      <c r="R204" s="34" t="s">
        <v>65</v>
      </c>
      <c r="S204" s="34"/>
      <c r="T204" s="34"/>
      <c r="U204" s="34">
        <f t="shared" si="13"/>
        <v>10</v>
      </c>
      <c r="V204" s="34"/>
      <c r="W204" s="35" t="s">
        <v>65</v>
      </c>
    </row>
    <row r="205" spans="17:23" ht="12.75" hidden="1">
      <c r="Q205" s="33">
        <v>11</v>
      </c>
      <c r="R205" s="34" t="s">
        <v>66</v>
      </c>
      <c r="S205" s="34"/>
      <c r="T205" s="34"/>
      <c r="U205" s="34">
        <f t="shared" si="13"/>
        <v>11</v>
      </c>
      <c r="V205" s="34"/>
      <c r="W205" s="35" t="s">
        <v>66</v>
      </c>
    </row>
    <row r="206" spans="17:23" ht="12.75" hidden="1">
      <c r="Q206" s="33">
        <v>12</v>
      </c>
      <c r="R206" s="34" t="s">
        <v>67</v>
      </c>
      <c r="S206" s="34"/>
      <c r="T206" s="34"/>
      <c r="U206" s="34">
        <f t="shared" si="13"/>
        <v>12</v>
      </c>
      <c r="V206" s="34"/>
      <c r="W206" s="35" t="s">
        <v>67</v>
      </c>
    </row>
    <row r="207" spans="17:23" ht="12.75" hidden="1">
      <c r="Q207" s="33"/>
      <c r="R207" s="34"/>
      <c r="S207" s="34"/>
      <c r="T207" s="34"/>
      <c r="U207" s="34"/>
      <c r="V207" s="34"/>
      <c r="W207" s="35"/>
    </row>
    <row r="208" spans="17:23" ht="12.75" hidden="1">
      <c r="Q208" s="36">
        <f>IF(C14="Jan",24,MATCH("Jan",C14:C25,0)+11)</f>
        <v>24</v>
      </c>
      <c r="R208" s="34">
        <f>W211-Q208</f>
        <v>-24</v>
      </c>
      <c r="S208" s="34"/>
      <c r="T208" s="34"/>
      <c r="U208" s="34"/>
      <c r="V208" s="34"/>
      <c r="W208" s="35"/>
    </row>
    <row r="209" spans="17:23" ht="12.75" hidden="1">
      <c r="Q209" s="33">
        <f>MIN(W$211,Q208+12)</f>
        <v>0</v>
      </c>
      <c r="R209" s="34">
        <f>W211-Q209</f>
        <v>0</v>
      </c>
      <c r="S209" s="34"/>
      <c r="T209" s="34"/>
      <c r="U209" s="34"/>
      <c r="V209" s="34"/>
      <c r="W209" s="35"/>
    </row>
    <row r="210" spans="17:23" ht="12.75" hidden="1">
      <c r="Q210" s="33">
        <f aca="true" t="shared" si="14" ref="Q210:Q237">MIN(W$211,Q209+12)</f>
        <v>0</v>
      </c>
      <c r="R210" s="34">
        <f>W211-Q210</f>
        <v>0</v>
      </c>
      <c r="S210" s="34"/>
      <c r="T210" s="34"/>
      <c r="U210" s="34"/>
      <c r="V210" s="34"/>
      <c r="W210" s="35"/>
    </row>
    <row r="211" spans="17:23" ht="12.75" hidden="1">
      <c r="Q211" s="33">
        <f t="shared" si="14"/>
        <v>0</v>
      </c>
      <c r="R211" s="34">
        <f>W211-Q211</f>
        <v>0</v>
      </c>
      <c r="S211" s="34"/>
      <c r="T211" s="34"/>
      <c r="U211" s="34"/>
      <c r="V211" s="34" t="s">
        <v>68</v>
      </c>
      <c r="W211" s="35">
        <f>E7*12</f>
        <v>0</v>
      </c>
    </row>
    <row r="212" spans="17:23" ht="12.75" hidden="1">
      <c r="Q212" s="33">
        <f t="shared" si="14"/>
        <v>0</v>
      </c>
      <c r="R212" s="34">
        <f>W211-Q212</f>
        <v>0</v>
      </c>
      <c r="S212" s="34"/>
      <c r="T212" s="34"/>
      <c r="U212" s="34"/>
      <c r="V212" s="34" t="s">
        <v>69</v>
      </c>
      <c r="W212" s="37">
        <f>E8</f>
        <v>0</v>
      </c>
    </row>
    <row r="213" spans="17:23" ht="12.75" hidden="1">
      <c r="Q213" s="33">
        <f t="shared" si="14"/>
        <v>0</v>
      </c>
      <c r="R213" s="34">
        <f>W211-Q213</f>
        <v>0</v>
      </c>
      <c r="S213" s="34"/>
      <c r="T213" s="34"/>
      <c r="U213" s="34"/>
      <c r="V213" s="34" t="s">
        <v>70</v>
      </c>
      <c r="W213" s="35">
        <f>W211/12</f>
        <v>0</v>
      </c>
    </row>
    <row r="214" spans="17:23" ht="12.75" hidden="1">
      <c r="Q214" s="33">
        <f t="shared" si="14"/>
        <v>0</v>
      </c>
      <c r="R214" s="34">
        <f>W211-Q214</f>
        <v>0</v>
      </c>
      <c r="S214" s="34"/>
      <c r="T214" s="34"/>
      <c r="U214" s="34"/>
      <c r="V214" s="34" t="s">
        <v>71</v>
      </c>
      <c r="W214" s="37">
        <f>IF(E8,W213+W212-IF(PROPER(LEFT(C14,3))="Jan",1,0),"")</f>
      </c>
    </row>
    <row r="215" spans="17:23" ht="12.75" hidden="1">
      <c r="Q215" s="33">
        <f t="shared" si="14"/>
        <v>0</v>
      </c>
      <c r="R215" s="34">
        <f>W211-Q215</f>
        <v>0</v>
      </c>
      <c r="S215" s="34"/>
      <c r="T215" s="34"/>
      <c r="U215" s="34"/>
      <c r="V215" s="34" t="s">
        <v>72</v>
      </c>
      <c r="W215" s="35">
        <f>U206</f>
        <v>12</v>
      </c>
    </row>
    <row r="216" spans="17:23" ht="12.75" hidden="1">
      <c r="Q216" s="33">
        <f t="shared" si="14"/>
        <v>0</v>
      </c>
      <c r="R216" s="34">
        <f>W211-Q216</f>
        <v>0</v>
      </c>
      <c r="S216" s="34"/>
      <c r="T216" s="34"/>
      <c r="U216" s="34"/>
      <c r="V216" s="34"/>
      <c r="W216" s="35"/>
    </row>
    <row r="217" spans="17:23" ht="12.75" hidden="1">
      <c r="Q217" s="33">
        <f t="shared" si="14"/>
        <v>0</v>
      </c>
      <c r="R217" s="34">
        <f>W211-Q217</f>
        <v>0</v>
      </c>
      <c r="S217" s="34"/>
      <c r="T217" s="34"/>
      <c r="U217" s="34"/>
      <c r="V217" s="34"/>
      <c r="W217" s="35"/>
    </row>
    <row r="218" spans="17:23" ht="12.75" hidden="1">
      <c r="Q218" s="33">
        <f t="shared" si="14"/>
        <v>0</v>
      </c>
      <c r="R218" s="34">
        <f>W211-Q218</f>
        <v>0</v>
      </c>
      <c r="S218" s="34"/>
      <c r="T218" s="34"/>
      <c r="U218" s="34"/>
      <c r="V218" s="34"/>
      <c r="W218" s="35"/>
    </row>
    <row r="219" spans="17:23" ht="12.75" hidden="1">
      <c r="Q219" s="33">
        <f t="shared" si="14"/>
        <v>0</v>
      </c>
      <c r="R219" s="34">
        <f>W211-Q219</f>
        <v>0</v>
      </c>
      <c r="S219" s="34"/>
      <c r="T219" s="34"/>
      <c r="U219" s="34"/>
      <c r="V219" s="34"/>
      <c r="W219" s="35"/>
    </row>
    <row r="220" spans="17:23" ht="12.75" hidden="1">
      <c r="Q220" s="33">
        <f t="shared" si="14"/>
        <v>0</v>
      </c>
      <c r="R220" s="34">
        <f>W211-Q220</f>
        <v>0</v>
      </c>
      <c r="S220" s="34"/>
      <c r="T220" s="34"/>
      <c r="U220" s="34"/>
      <c r="V220" s="34"/>
      <c r="W220" s="35"/>
    </row>
    <row r="221" spans="17:23" ht="12.75" hidden="1">
      <c r="Q221" s="33">
        <f t="shared" si="14"/>
        <v>0</v>
      </c>
      <c r="R221" s="34">
        <f>W211-Q221</f>
        <v>0</v>
      </c>
      <c r="S221" s="34"/>
      <c r="T221" s="34"/>
      <c r="U221" s="34"/>
      <c r="V221" s="34"/>
      <c r="W221" s="35"/>
    </row>
    <row r="222" spans="17:23" ht="12.75" hidden="1">
      <c r="Q222" s="33">
        <f t="shared" si="14"/>
        <v>0</v>
      </c>
      <c r="R222" s="34">
        <f>W211-Q222</f>
        <v>0</v>
      </c>
      <c r="S222" s="34"/>
      <c r="T222" s="34"/>
      <c r="U222" s="34"/>
      <c r="V222" s="34"/>
      <c r="W222" s="35"/>
    </row>
    <row r="223" spans="17:23" ht="12.75" hidden="1">
      <c r="Q223" s="33">
        <f t="shared" si="14"/>
        <v>0</v>
      </c>
      <c r="R223" s="34">
        <f>W211-Q223</f>
        <v>0</v>
      </c>
      <c r="S223" s="34"/>
      <c r="T223" s="34"/>
      <c r="U223" s="34"/>
      <c r="V223" s="34"/>
      <c r="W223" s="35"/>
    </row>
    <row r="224" spans="17:23" ht="12.75" hidden="1">
      <c r="Q224" s="33">
        <f t="shared" si="14"/>
        <v>0</v>
      </c>
      <c r="R224" s="34">
        <f>W211-Q224</f>
        <v>0</v>
      </c>
      <c r="S224" s="34"/>
      <c r="T224" s="34"/>
      <c r="U224" s="34"/>
      <c r="V224" s="34"/>
      <c r="W224" s="35"/>
    </row>
    <row r="225" spans="17:23" ht="12.75" hidden="1">
      <c r="Q225" s="33">
        <f t="shared" si="14"/>
        <v>0</v>
      </c>
      <c r="R225" s="34">
        <f>W211-Q225</f>
        <v>0</v>
      </c>
      <c r="S225" s="34"/>
      <c r="T225" s="34"/>
      <c r="U225" s="34"/>
      <c r="V225" s="34"/>
      <c r="W225" s="35"/>
    </row>
    <row r="226" spans="17:23" ht="12.75" hidden="1">
      <c r="Q226" s="33">
        <f t="shared" si="14"/>
        <v>0</v>
      </c>
      <c r="R226" s="34">
        <f>W211-Q226</f>
        <v>0</v>
      </c>
      <c r="S226" s="34"/>
      <c r="T226" s="34"/>
      <c r="U226" s="34"/>
      <c r="V226" s="34"/>
      <c r="W226" s="35"/>
    </row>
    <row r="227" spans="17:23" ht="12.75" hidden="1">
      <c r="Q227" s="33">
        <f t="shared" si="14"/>
        <v>0</v>
      </c>
      <c r="R227" s="34">
        <f>W211-Q227</f>
        <v>0</v>
      </c>
      <c r="S227" s="34"/>
      <c r="T227" s="34"/>
      <c r="U227" s="34"/>
      <c r="V227" s="34"/>
      <c r="W227" s="35"/>
    </row>
    <row r="228" spans="17:23" ht="12.75" hidden="1">
      <c r="Q228" s="33">
        <f t="shared" si="14"/>
        <v>0</v>
      </c>
      <c r="R228" s="34">
        <f>W211-Q228</f>
        <v>0</v>
      </c>
      <c r="S228" s="34"/>
      <c r="T228" s="34"/>
      <c r="U228" s="34"/>
      <c r="V228" s="34"/>
      <c r="W228" s="35"/>
    </row>
    <row r="229" spans="17:23" ht="12.75" hidden="1">
      <c r="Q229" s="33">
        <f t="shared" si="14"/>
        <v>0</v>
      </c>
      <c r="R229" s="34">
        <f>W211-Q229</f>
        <v>0</v>
      </c>
      <c r="S229" s="34"/>
      <c r="T229" s="34"/>
      <c r="U229" s="34"/>
      <c r="V229" s="34"/>
      <c r="W229" s="35"/>
    </row>
    <row r="230" spans="17:23" ht="12.75" hidden="1">
      <c r="Q230" s="33">
        <f t="shared" si="14"/>
        <v>0</v>
      </c>
      <c r="R230" s="34">
        <f>W211-Q230</f>
        <v>0</v>
      </c>
      <c r="S230" s="34"/>
      <c r="T230" s="34"/>
      <c r="U230" s="34"/>
      <c r="V230" s="34"/>
      <c r="W230" s="35"/>
    </row>
    <row r="231" spans="17:23" ht="12.75" hidden="1">
      <c r="Q231" s="33">
        <f t="shared" si="14"/>
        <v>0</v>
      </c>
      <c r="R231" s="34">
        <f>W211-Q231</f>
        <v>0</v>
      </c>
      <c r="S231" s="34"/>
      <c r="T231" s="34"/>
      <c r="U231" s="34"/>
      <c r="V231" s="34"/>
      <c r="W231" s="35"/>
    </row>
    <row r="232" spans="17:23" ht="12.75" hidden="1">
      <c r="Q232" s="33">
        <f t="shared" si="14"/>
        <v>0</v>
      </c>
      <c r="R232" s="34">
        <f>W211-Q232</f>
        <v>0</v>
      </c>
      <c r="S232" s="34"/>
      <c r="T232" s="34"/>
      <c r="U232" s="34"/>
      <c r="V232" s="34"/>
      <c r="W232" s="35"/>
    </row>
    <row r="233" spans="17:23" ht="12.75" hidden="1">
      <c r="Q233" s="33">
        <f t="shared" si="14"/>
        <v>0</v>
      </c>
      <c r="R233" s="34">
        <f>W211-Q233</f>
        <v>0</v>
      </c>
      <c r="S233" s="34"/>
      <c r="T233" s="34"/>
      <c r="U233" s="34"/>
      <c r="V233" s="34"/>
      <c r="W233" s="35"/>
    </row>
    <row r="234" spans="17:23" ht="12.75" hidden="1">
      <c r="Q234" s="33">
        <f t="shared" si="14"/>
        <v>0</v>
      </c>
      <c r="R234" s="34">
        <f>W211-Q234</f>
        <v>0</v>
      </c>
      <c r="S234" s="34"/>
      <c r="T234" s="34"/>
      <c r="U234" s="34"/>
      <c r="V234" s="34"/>
      <c r="W234" s="35"/>
    </row>
    <row r="235" spans="17:23" ht="12.75" hidden="1">
      <c r="Q235" s="33">
        <f t="shared" si="14"/>
        <v>0</v>
      </c>
      <c r="R235" s="34">
        <f>W211-Q235</f>
        <v>0</v>
      </c>
      <c r="S235" s="34"/>
      <c r="T235" s="34"/>
      <c r="U235" s="34"/>
      <c r="V235" s="34"/>
      <c r="W235" s="35"/>
    </row>
    <row r="236" spans="17:23" ht="12.75" hidden="1">
      <c r="Q236" s="33">
        <f t="shared" si="14"/>
        <v>0</v>
      </c>
      <c r="R236" s="34">
        <f>W211-Q236</f>
        <v>0</v>
      </c>
      <c r="S236" s="34"/>
      <c r="T236" s="34"/>
      <c r="U236" s="34"/>
      <c r="V236" s="34"/>
      <c r="W236" s="35"/>
    </row>
    <row r="237" spans="17:23" ht="13.5" hidden="1" thickBot="1">
      <c r="Q237" s="38">
        <f t="shared" si="14"/>
        <v>0</v>
      </c>
      <c r="R237" s="39">
        <f>W211-Q237</f>
        <v>0</v>
      </c>
      <c r="S237" s="39"/>
      <c r="T237" s="39"/>
      <c r="U237" s="39"/>
      <c r="V237" s="39"/>
      <c r="W237" s="40"/>
    </row>
  </sheetData>
  <sheetProtection sheet="1" objects="1" scenarios="1"/>
  <mergeCells count="2">
    <mergeCell ref="B11:J11"/>
    <mergeCell ref="C27:Y27"/>
  </mergeCells>
  <printOptions/>
  <pageMargins left="0.75" right="0.75" top="1" bottom="1" header="0.5" footer="0.5"/>
  <pageSetup fitToHeight="4" fitToWidth="1" horizontalDpi="600" verticalDpi="600" orientation="landscape" scale="57" r:id="rId1"/>
  <headerFooter alignWithMargins="0">
    <oddHeader>&amp;CTotal Cost of Ownership Model</oddHeader>
    <oddFooter>&amp;L&amp;D&amp;CCreated by Douglas Hackney dhackney@egltd.com&amp;RPage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7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5" customWidth="1"/>
    <col min="2" max="2" width="6.140625" style="5" customWidth="1"/>
    <col min="3" max="3" width="6.57421875" style="5" bestFit="1" customWidth="1"/>
    <col min="4" max="4" width="15.57421875" style="5" customWidth="1"/>
    <col min="5" max="5" width="14.28125" style="5" customWidth="1"/>
    <col min="6" max="6" width="10.140625" style="5" customWidth="1"/>
    <col min="7" max="7" width="11.57421875" style="5" customWidth="1"/>
    <col min="8" max="9" width="12.8515625" style="5" customWidth="1"/>
    <col min="10" max="11" width="14.28125" style="5" customWidth="1"/>
    <col min="12" max="12" width="8.421875" style="5" bestFit="1" customWidth="1"/>
    <col min="13" max="13" width="13.7109375" style="5" bestFit="1" customWidth="1"/>
    <col min="14" max="14" width="14.8515625" style="5" bestFit="1" customWidth="1"/>
    <col min="15" max="15" width="14.421875" style="5" bestFit="1" customWidth="1"/>
    <col min="16" max="16" width="12.8515625" style="5" customWidth="1"/>
    <col min="17" max="17" width="11.28125" style="5" bestFit="1" customWidth="1"/>
    <col min="18" max="18" width="3.00390625" style="5" customWidth="1"/>
    <col min="19" max="19" width="14.8515625" style="5" bestFit="1" customWidth="1"/>
    <col min="20" max="20" width="12.00390625" style="5" bestFit="1" customWidth="1"/>
    <col min="21" max="22" width="14.421875" style="5" bestFit="1" customWidth="1"/>
    <col min="23" max="23" width="2.57421875" style="5" customWidth="1"/>
    <col min="24" max="24" width="11.57421875" style="5" bestFit="1" customWidth="1"/>
    <col min="25" max="25" width="16.00390625" style="5" bestFit="1" customWidth="1"/>
    <col min="26" max="26" width="3.140625" style="5" customWidth="1"/>
    <col min="27" max="27" width="11.57421875" style="5" bestFit="1" customWidth="1"/>
    <col min="28" max="28" width="16.28125" style="5" bestFit="1" customWidth="1"/>
    <col min="29" max="29" width="3.28125" style="5" customWidth="1"/>
    <col min="30" max="30" width="14.00390625" style="5" bestFit="1" customWidth="1"/>
    <col min="31" max="16384" width="9.140625" style="5" customWidth="1"/>
  </cols>
  <sheetData>
    <row r="1" spans="1:15" ht="6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41.25">
      <c r="A2" s="4"/>
      <c r="B2" s="6" t="str">
        <f>Inputs!F7&amp;" Amortization"</f>
        <v>Boat Three Amortization</v>
      </c>
      <c r="C2" s="7"/>
      <c r="D2" s="7"/>
      <c r="E2" s="7"/>
      <c r="F2" s="7"/>
      <c r="G2" s="7"/>
      <c r="H2" s="7"/>
      <c r="I2" s="7"/>
      <c r="J2" s="7"/>
      <c r="K2" s="46"/>
      <c r="L2" s="4"/>
      <c r="M2" s="4"/>
      <c r="N2" s="4"/>
      <c r="O2" s="4"/>
    </row>
    <row r="3" spans="1:11" ht="12" customHeight="1">
      <c r="A3" s="4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3.5" customHeight="1">
      <c r="A4" s="4"/>
      <c r="C4" s="9" t="s">
        <v>28</v>
      </c>
      <c r="D4" s="4"/>
      <c r="E4" s="10"/>
      <c r="F4" s="4"/>
      <c r="G4" s="9" t="s">
        <v>29</v>
      </c>
      <c r="H4" s="4"/>
      <c r="I4" s="4"/>
      <c r="J4" s="4"/>
      <c r="K4" s="4"/>
    </row>
    <row r="5" spans="1:11" ht="12" customHeight="1">
      <c r="A5" s="4"/>
      <c r="C5" s="4" t="s">
        <v>30</v>
      </c>
      <c r="D5" s="4"/>
      <c r="E5" s="11">
        <f>Inputs!F50</f>
        <v>0</v>
      </c>
      <c r="F5" s="4"/>
      <c r="G5" s="4" t="s">
        <v>31</v>
      </c>
      <c r="H5" s="4"/>
      <c r="I5" s="4"/>
      <c r="J5" s="11" t="e">
        <f>IF(AND(ISNUMBER(E5),ISNUMBER(E6),ISNUMBER(E7),ISNUMBER(E8)),J6*12,"")</f>
        <v>#DIV/0!</v>
      </c>
      <c r="K5" s="47"/>
    </row>
    <row r="6" spans="1:11" ht="12" customHeight="1">
      <c r="A6" s="4"/>
      <c r="C6" s="4" t="s">
        <v>32</v>
      </c>
      <c r="D6" s="4"/>
      <c r="E6" s="12">
        <f>Inputs!F38</f>
        <v>0</v>
      </c>
      <c r="F6" s="4"/>
      <c r="G6" s="4" t="s">
        <v>33</v>
      </c>
      <c r="H6" s="4"/>
      <c r="I6" s="4"/>
      <c r="J6" s="11" t="e">
        <f>IF(AND(ISNUMBER(E5),ISNUMBER(E6),ISNUMBER(E7),ISNUMBER(E8)),ROUND(PMT(E6/12,W211,-E5),2),"")</f>
        <v>#DIV/0!</v>
      </c>
      <c r="K6" s="47"/>
    </row>
    <row r="7" spans="1:11" ht="12" customHeight="1">
      <c r="A7" s="4"/>
      <c r="C7" s="4" t="s">
        <v>34</v>
      </c>
      <c r="D7" s="4"/>
      <c r="E7" s="13">
        <f>Inputs!F41</f>
        <v>0</v>
      </c>
      <c r="F7" s="4"/>
      <c r="G7" s="4" t="s">
        <v>35</v>
      </c>
      <c r="H7" s="4"/>
      <c r="I7" s="4"/>
      <c r="J7" s="11" t="e">
        <f>IF(AND(ISNUMBER(E5),ISNUMBER(E6),ISNUMBER(E7),ISNUMBER(E8)),VLOOKUP("Dec",C14:J25,7,0),"")</f>
        <v>#DIV/0!</v>
      </c>
      <c r="K7" s="47"/>
    </row>
    <row r="8" spans="1:11" ht="12" customHeight="1">
      <c r="A8" s="4"/>
      <c r="C8" s="4" t="s">
        <v>36</v>
      </c>
      <c r="D8" s="4"/>
      <c r="E8" s="14">
        <v>0</v>
      </c>
      <c r="F8" s="4"/>
      <c r="G8" s="4" t="s">
        <v>37</v>
      </c>
      <c r="H8" s="4"/>
      <c r="I8" s="4"/>
      <c r="J8" s="11" t="e">
        <f>IF(AND(ISNUMBER(E5),ISNUMBER(E6),ISNUMBER(E7),ISNUMBER(E8)),MAX(I25,I30:I59),"")</f>
        <v>#DIV/0!</v>
      </c>
      <c r="K8" s="47"/>
    </row>
    <row r="9" spans="1:15" ht="12" customHeight="1">
      <c r="A9" s="4"/>
      <c r="C9" s="4" t="s">
        <v>38</v>
      </c>
      <c r="D9" s="4"/>
      <c r="E9" s="15">
        <v>1</v>
      </c>
      <c r="F9" s="4"/>
      <c r="G9" s="4" t="s">
        <v>39</v>
      </c>
      <c r="H9" s="4"/>
      <c r="I9" s="4"/>
      <c r="J9" s="11" t="e">
        <f>IF(AND(ISNUMBER(E5),ISNUMBER(E6),ISNUMBER(E7),ISNUMBER(E8)),J8+E5,"")</f>
        <v>#DIV/0!</v>
      </c>
      <c r="K9" s="47"/>
      <c r="L9" s="4"/>
      <c r="M9" s="4"/>
      <c r="N9" s="4"/>
      <c r="O9" s="4"/>
    </row>
    <row r="10" spans="1:15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3.5" customHeight="1">
      <c r="A11" s="4"/>
      <c r="B11" s="123" t="s">
        <v>130</v>
      </c>
      <c r="C11" s="124"/>
      <c r="D11" s="124"/>
      <c r="E11" s="124"/>
      <c r="F11" s="124"/>
      <c r="G11" s="124"/>
      <c r="H11" s="124"/>
      <c r="I11" s="124"/>
      <c r="J11" s="125"/>
      <c r="K11" s="4"/>
      <c r="L11" s="4"/>
      <c r="M11" s="4"/>
      <c r="N11" s="4"/>
      <c r="O11" s="4"/>
    </row>
    <row r="12" spans="1:15" ht="11.25" customHeight="1">
      <c r="A12" s="4"/>
      <c r="B12" s="16"/>
      <c r="C12" s="17"/>
      <c r="D12" s="18" t="s">
        <v>40</v>
      </c>
      <c r="E12" s="19"/>
      <c r="F12" s="19"/>
      <c r="G12" s="19"/>
      <c r="H12" s="18" t="s">
        <v>41</v>
      </c>
      <c r="I12" s="18" t="s">
        <v>41</v>
      </c>
      <c r="J12" s="20" t="s">
        <v>42</v>
      </c>
      <c r="K12" s="48"/>
      <c r="L12" s="4"/>
      <c r="M12" s="4"/>
      <c r="N12" s="4"/>
      <c r="O12" s="4"/>
    </row>
    <row r="13" spans="1:15" ht="11.25" customHeight="1">
      <c r="A13" s="4"/>
      <c r="B13" s="21" t="s">
        <v>43</v>
      </c>
      <c r="C13" s="22" t="s">
        <v>44</v>
      </c>
      <c r="D13" s="23" t="s">
        <v>45</v>
      </c>
      <c r="E13" s="23" t="s">
        <v>46</v>
      </c>
      <c r="F13" s="23" t="s">
        <v>47</v>
      </c>
      <c r="G13" s="23" t="s">
        <v>48</v>
      </c>
      <c r="H13" s="23" t="s">
        <v>47</v>
      </c>
      <c r="I13" s="23" t="s">
        <v>48</v>
      </c>
      <c r="J13" s="24" t="s">
        <v>45</v>
      </c>
      <c r="K13" s="48"/>
      <c r="L13" s="4"/>
      <c r="M13" s="4"/>
      <c r="N13" s="4"/>
      <c r="O13" s="4"/>
    </row>
    <row r="14" spans="1:15" ht="11.25" customHeight="1">
      <c r="A14" s="4"/>
      <c r="B14" s="25">
        <f>IF(SUM(U195)=1,E8,"")</f>
        <v>0</v>
      </c>
      <c r="C14" s="26" t="str">
        <f>VLOOKUP(U195,Q195:R206,2)</f>
        <v>Jan</v>
      </c>
      <c r="D14" s="11">
        <f>IF(ISTEXT(J5),"",E5)</f>
        <v>0</v>
      </c>
      <c r="E14" s="11" t="e">
        <f aca="true" t="shared" si="0" ref="E14:E25">IF(ISTEXT(J$6),"",J$6)</f>
        <v>#DIV/0!</v>
      </c>
      <c r="F14" s="11" t="e">
        <f aca="true" t="shared" si="1" ref="F14:F25">IF(ISTEXT(J$5),"",E14-G14)</f>
        <v>#DIV/0!</v>
      </c>
      <c r="G14" s="11">
        <f aca="true" t="shared" si="2" ref="G14:G25">IF(ISTEXT(J$5),"",ROUND(D14*(E$6/12),2))</f>
        <v>0</v>
      </c>
      <c r="H14" s="11" t="e">
        <f>IF(ISTEXT($J$5),"",SUM(F$14:F14))</f>
        <v>#DIV/0!</v>
      </c>
      <c r="I14" s="11">
        <f>IF(ISTEXT($J$5),"",SUM(G$14:G14))</f>
        <v>0</v>
      </c>
      <c r="J14" s="11" t="e">
        <f aca="true" t="shared" si="3" ref="J14:J25">IF(ISTEXT(J$5),"",D14-F14)</f>
        <v>#DIV/0!</v>
      </c>
      <c r="K14" s="47"/>
      <c r="L14" s="4"/>
      <c r="M14" s="4"/>
      <c r="N14" s="4"/>
      <c r="O14" s="4"/>
    </row>
    <row r="15" spans="1:15" ht="11.25" customHeight="1">
      <c r="A15" s="4"/>
      <c r="B15" s="25">
        <f>IF(U196=1,E8+1,"")</f>
      </c>
      <c r="C15" s="26" t="str">
        <f>VLOOKUP(U196,Q195:R206,2)</f>
        <v>Feb</v>
      </c>
      <c r="D15" s="11" t="e">
        <f aca="true" t="shared" si="4" ref="D15:D25">IF(ISTEXT(J$5),"",J14)</f>
        <v>#DIV/0!</v>
      </c>
      <c r="E15" s="11" t="e">
        <f t="shared" si="0"/>
        <v>#DIV/0!</v>
      </c>
      <c r="F15" s="11" t="e">
        <f t="shared" si="1"/>
        <v>#DIV/0!</v>
      </c>
      <c r="G15" s="11" t="e">
        <f t="shared" si="2"/>
        <v>#DIV/0!</v>
      </c>
      <c r="H15" s="11" t="e">
        <f>IF(ISTEXT($J$5),"",SUM(F$14:F15))</f>
        <v>#DIV/0!</v>
      </c>
      <c r="I15" s="11" t="e">
        <f>IF(ISTEXT($J$5),"",SUM(G$14:G15))</f>
        <v>#DIV/0!</v>
      </c>
      <c r="J15" s="11" t="e">
        <f t="shared" si="3"/>
        <v>#DIV/0!</v>
      </c>
      <c r="K15" s="47"/>
      <c r="L15" s="4"/>
      <c r="M15" s="4"/>
      <c r="N15" s="4"/>
      <c r="O15" s="4"/>
    </row>
    <row r="16" spans="1:15" ht="11.25" customHeight="1">
      <c r="A16" s="4"/>
      <c r="B16" s="25">
        <f>IF(U197=1,E8+1,"")</f>
      </c>
      <c r="C16" s="26" t="str">
        <f>VLOOKUP(U197,Q195:R206,2)</f>
        <v>Mar</v>
      </c>
      <c r="D16" s="11" t="e">
        <f t="shared" si="4"/>
        <v>#DIV/0!</v>
      </c>
      <c r="E16" s="11" t="e">
        <f t="shared" si="0"/>
        <v>#DIV/0!</v>
      </c>
      <c r="F16" s="11" t="e">
        <f t="shared" si="1"/>
        <v>#DIV/0!</v>
      </c>
      <c r="G16" s="11" t="e">
        <f t="shared" si="2"/>
        <v>#DIV/0!</v>
      </c>
      <c r="H16" s="11" t="e">
        <f>IF(ISTEXT($J$5),"",SUM(F$14:F16))</f>
        <v>#DIV/0!</v>
      </c>
      <c r="I16" s="11" t="e">
        <f>IF(ISTEXT($J$5),"",SUM(G$14:G16))</f>
        <v>#DIV/0!</v>
      </c>
      <c r="J16" s="11" t="e">
        <f t="shared" si="3"/>
        <v>#DIV/0!</v>
      </c>
      <c r="K16" s="47"/>
      <c r="L16" s="4"/>
      <c r="M16" s="4"/>
      <c r="N16" s="4"/>
      <c r="O16" s="4"/>
    </row>
    <row r="17" spans="1:15" ht="11.25" customHeight="1">
      <c r="A17" s="4"/>
      <c r="B17" s="25">
        <f>IF(U198=1,E8+1,"")</f>
      </c>
      <c r="C17" s="26" t="str">
        <f>VLOOKUP(U198,Q195:R206,2)</f>
        <v>Apr</v>
      </c>
      <c r="D17" s="11" t="e">
        <f t="shared" si="4"/>
        <v>#DIV/0!</v>
      </c>
      <c r="E17" s="11" t="e">
        <f t="shared" si="0"/>
        <v>#DIV/0!</v>
      </c>
      <c r="F17" s="11" t="e">
        <f t="shared" si="1"/>
        <v>#DIV/0!</v>
      </c>
      <c r="G17" s="11" t="e">
        <f t="shared" si="2"/>
        <v>#DIV/0!</v>
      </c>
      <c r="H17" s="11" t="e">
        <f>IF(ISTEXT($J$5),"",SUM(F$14:F17))</f>
        <v>#DIV/0!</v>
      </c>
      <c r="I17" s="11" t="e">
        <f>IF(ISTEXT($J$5),"",SUM(G$14:G17))</f>
        <v>#DIV/0!</v>
      </c>
      <c r="J17" s="11" t="e">
        <f t="shared" si="3"/>
        <v>#DIV/0!</v>
      </c>
      <c r="K17" s="47"/>
      <c r="L17" s="4"/>
      <c r="M17" s="4"/>
      <c r="N17" s="4"/>
      <c r="O17" s="4"/>
    </row>
    <row r="18" spans="1:15" ht="11.25" customHeight="1">
      <c r="A18" s="4"/>
      <c r="B18" s="25">
        <f>IF(U199=1,E8+1,"")</f>
      </c>
      <c r="C18" s="26" t="str">
        <f>VLOOKUP(U199,Q195:R206,2)</f>
        <v>May</v>
      </c>
      <c r="D18" s="11" t="e">
        <f t="shared" si="4"/>
        <v>#DIV/0!</v>
      </c>
      <c r="E18" s="11" t="e">
        <f t="shared" si="0"/>
        <v>#DIV/0!</v>
      </c>
      <c r="F18" s="11" t="e">
        <f t="shared" si="1"/>
        <v>#DIV/0!</v>
      </c>
      <c r="G18" s="11" t="e">
        <f t="shared" si="2"/>
        <v>#DIV/0!</v>
      </c>
      <c r="H18" s="11" t="e">
        <f>IF(ISTEXT($J$5),"",SUM(F$14:F18))</f>
        <v>#DIV/0!</v>
      </c>
      <c r="I18" s="11" t="e">
        <f>IF(ISTEXT($J$5),"",SUM(G$14:G18))</f>
        <v>#DIV/0!</v>
      </c>
      <c r="J18" s="11" t="e">
        <f t="shared" si="3"/>
        <v>#DIV/0!</v>
      </c>
      <c r="K18" s="47"/>
      <c r="L18" s="4"/>
      <c r="M18" s="4"/>
      <c r="N18" s="4"/>
      <c r="O18" s="4"/>
    </row>
    <row r="19" spans="1:15" ht="11.25" customHeight="1">
      <c r="A19" s="4"/>
      <c r="B19" s="25">
        <f>IF(U200=1,E8+1,"")</f>
      </c>
      <c r="C19" s="26" t="str">
        <f>VLOOKUP(U200,Q195:R206,2)</f>
        <v>Jun</v>
      </c>
      <c r="D19" s="11" t="e">
        <f t="shared" si="4"/>
        <v>#DIV/0!</v>
      </c>
      <c r="E19" s="11" t="e">
        <f t="shared" si="0"/>
        <v>#DIV/0!</v>
      </c>
      <c r="F19" s="11" t="e">
        <f t="shared" si="1"/>
        <v>#DIV/0!</v>
      </c>
      <c r="G19" s="11" t="e">
        <f t="shared" si="2"/>
        <v>#DIV/0!</v>
      </c>
      <c r="H19" s="11" t="e">
        <f>IF(ISTEXT($J$5),"",SUM(F$14:F19))</f>
        <v>#DIV/0!</v>
      </c>
      <c r="I19" s="11" t="e">
        <f>IF(ISTEXT($J$5),"",SUM(G$14:G19))</f>
        <v>#DIV/0!</v>
      </c>
      <c r="J19" s="11" t="e">
        <f t="shared" si="3"/>
        <v>#DIV/0!</v>
      </c>
      <c r="K19" s="47"/>
      <c r="L19" s="4"/>
      <c r="M19" s="4"/>
      <c r="N19" s="4"/>
      <c r="O19" s="4"/>
    </row>
    <row r="20" spans="1:15" ht="11.25" customHeight="1">
      <c r="A20" s="4"/>
      <c r="B20" s="25">
        <f>IF(U201=1,E8+1,"")</f>
      </c>
      <c r="C20" s="26" t="str">
        <f>VLOOKUP(U201,Q195:R206,2)</f>
        <v>Jul</v>
      </c>
      <c r="D20" s="11" t="e">
        <f t="shared" si="4"/>
        <v>#DIV/0!</v>
      </c>
      <c r="E20" s="11" t="e">
        <f t="shared" si="0"/>
        <v>#DIV/0!</v>
      </c>
      <c r="F20" s="11" t="e">
        <f t="shared" si="1"/>
        <v>#DIV/0!</v>
      </c>
      <c r="G20" s="11" t="e">
        <f t="shared" si="2"/>
        <v>#DIV/0!</v>
      </c>
      <c r="H20" s="11" t="e">
        <f>IF(ISTEXT($J$5),"",SUM(F$14:F20))</f>
        <v>#DIV/0!</v>
      </c>
      <c r="I20" s="11" t="e">
        <f>IF(ISTEXT($J$5),"",SUM(G$14:G20))</f>
        <v>#DIV/0!</v>
      </c>
      <c r="J20" s="11" t="e">
        <f t="shared" si="3"/>
        <v>#DIV/0!</v>
      </c>
      <c r="K20" s="47"/>
      <c r="L20" s="4"/>
      <c r="M20" s="4"/>
      <c r="N20" s="4"/>
      <c r="O20" s="4"/>
    </row>
    <row r="21" spans="1:15" ht="11.25" customHeight="1">
      <c r="A21" s="4"/>
      <c r="B21" s="25">
        <f>IF(U202=1,E8+1,"")</f>
      </c>
      <c r="C21" s="26" t="str">
        <f>VLOOKUP(U202,Q195:R206,2)</f>
        <v>Aug</v>
      </c>
      <c r="D21" s="11" t="e">
        <f t="shared" si="4"/>
        <v>#DIV/0!</v>
      </c>
      <c r="E21" s="11" t="e">
        <f t="shared" si="0"/>
        <v>#DIV/0!</v>
      </c>
      <c r="F21" s="11" t="e">
        <f t="shared" si="1"/>
        <v>#DIV/0!</v>
      </c>
      <c r="G21" s="11" t="e">
        <f t="shared" si="2"/>
        <v>#DIV/0!</v>
      </c>
      <c r="H21" s="11" t="e">
        <f>IF(ISTEXT($J$5),"",SUM(F$14:F21))</f>
        <v>#DIV/0!</v>
      </c>
      <c r="I21" s="11" t="e">
        <f>IF(ISTEXT($J$5),"",SUM(G$14:G21))</f>
        <v>#DIV/0!</v>
      </c>
      <c r="J21" s="11" t="e">
        <f t="shared" si="3"/>
        <v>#DIV/0!</v>
      </c>
      <c r="K21" s="47"/>
      <c r="L21" s="4"/>
      <c r="M21" s="4"/>
      <c r="N21" s="4"/>
      <c r="O21" s="4"/>
    </row>
    <row r="22" spans="1:15" ht="11.25" customHeight="1">
      <c r="A22" s="4"/>
      <c r="B22" s="25">
        <f>IF(U203=1,E8+1,"")</f>
      </c>
      <c r="C22" s="26" t="str">
        <f>VLOOKUP(U203,Q195:R206,2)</f>
        <v>Sep</v>
      </c>
      <c r="D22" s="11" t="e">
        <f t="shared" si="4"/>
        <v>#DIV/0!</v>
      </c>
      <c r="E22" s="11" t="e">
        <f t="shared" si="0"/>
        <v>#DIV/0!</v>
      </c>
      <c r="F22" s="11" t="e">
        <f t="shared" si="1"/>
        <v>#DIV/0!</v>
      </c>
      <c r="G22" s="11" t="e">
        <f t="shared" si="2"/>
        <v>#DIV/0!</v>
      </c>
      <c r="H22" s="11" t="e">
        <f>IF(ISTEXT($J$5),"",SUM(F$14:F22))</f>
        <v>#DIV/0!</v>
      </c>
      <c r="I22" s="11" t="e">
        <f>IF(ISTEXT($J$5),"",SUM(G$14:G22))</f>
        <v>#DIV/0!</v>
      </c>
      <c r="J22" s="11" t="e">
        <f t="shared" si="3"/>
        <v>#DIV/0!</v>
      </c>
      <c r="K22" s="47"/>
      <c r="L22" s="4"/>
      <c r="M22" s="4"/>
      <c r="N22" s="4"/>
      <c r="O22" s="4"/>
    </row>
    <row r="23" spans="1:15" ht="11.25" customHeight="1">
      <c r="A23" s="4"/>
      <c r="B23" s="25">
        <f>IF(U204=1,E8+1,"")</f>
      </c>
      <c r="C23" s="27" t="str">
        <f>VLOOKUP(U204,Q195:R206,2)</f>
        <v>Oct</v>
      </c>
      <c r="D23" s="11" t="e">
        <f t="shared" si="4"/>
        <v>#DIV/0!</v>
      </c>
      <c r="E23" s="11" t="e">
        <f t="shared" si="0"/>
        <v>#DIV/0!</v>
      </c>
      <c r="F23" s="11" t="e">
        <f t="shared" si="1"/>
        <v>#DIV/0!</v>
      </c>
      <c r="G23" s="11" t="e">
        <f t="shared" si="2"/>
        <v>#DIV/0!</v>
      </c>
      <c r="H23" s="11" t="e">
        <f>IF(ISTEXT($J$5),"",SUM(F$14:F23))</f>
        <v>#DIV/0!</v>
      </c>
      <c r="I23" s="11" t="e">
        <f>IF(ISTEXT($J$5),"",SUM(G$14:G23))</f>
        <v>#DIV/0!</v>
      </c>
      <c r="J23" s="11" t="e">
        <f t="shared" si="3"/>
        <v>#DIV/0!</v>
      </c>
      <c r="K23" s="47"/>
      <c r="L23" s="4"/>
      <c r="M23" s="4"/>
      <c r="N23" s="4"/>
      <c r="O23" s="4"/>
    </row>
    <row r="24" spans="1:15" ht="11.25" customHeight="1">
      <c r="A24" s="4"/>
      <c r="B24" s="25">
        <f>IF(U205=1,E8+1,"")</f>
      </c>
      <c r="C24" s="26" t="str">
        <f>VLOOKUP(U205,Q195:R206,2)</f>
        <v>Nov</v>
      </c>
      <c r="D24" s="11" t="e">
        <f t="shared" si="4"/>
        <v>#DIV/0!</v>
      </c>
      <c r="E24" s="11" t="e">
        <f t="shared" si="0"/>
        <v>#DIV/0!</v>
      </c>
      <c r="F24" s="11" t="e">
        <f t="shared" si="1"/>
        <v>#DIV/0!</v>
      </c>
      <c r="G24" s="11" t="e">
        <f t="shared" si="2"/>
        <v>#DIV/0!</v>
      </c>
      <c r="H24" s="11" t="e">
        <f>IF(ISTEXT($J$5),"",SUM(F$14:F24))</f>
        <v>#DIV/0!</v>
      </c>
      <c r="I24" s="11" t="e">
        <f>IF(ISTEXT($J$5),"",SUM(G$14:G24))</f>
        <v>#DIV/0!</v>
      </c>
      <c r="J24" s="11" t="e">
        <f t="shared" si="3"/>
        <v>#DIV/0!</v>
      </c>
      <c r="K24" s="47"/>
      <c r="L24" s="4"/>
      <c r="M24" s="4"/>
      <c r="N24" s="4"/>
      <c r="O24" s="4"/>
    </row>
    <row r="25" spans="1:15" ht="11.25" customHeight="1">
      <c r="A25" s="4"/>
      <c r="B25" s="25">
        <f>IF(U206=1,E8+1,"")</f>
      </c>
      <c r="C25" s="26" t="str">
        <f>VLOOKUP(U206,Q195:R206,2)</f>
        <v>Dec</v>
      </c>
      <c r="D25" s="11" t="e">
        <f t="shared" si="4"/>
        <v>#DIV/0!</v>
      </c>
      <c r="E25" s="11" t="e">
        <f t="shared" si="0"/>
        <v>#DIV/0!</v>
      </c>
      <c r="F25" s="11" t="e">
        <f t="shared" si="1"/>
        <v>#DIV/0!</v>
      </c>
      <c r="G25" s="11" t="e">
        <f t="shared" si="2"/>
        <v>#DIV/0!</v>
      </c>
      <c r="H25" s="11" t="e">
        <f>IF(ISTEXT($J$5),"",SUM(F$14:F25))</f>
        <v>#DIV/0!</v>
      </c>
      <c r="I25" s="11" t="e">
        <f>IF(ISTEXT($J$5),"",SUM(G$14:G25))</f>
        <v>#DIV/0!</v>
      </c>
      <c r="J25" s="11" t="e">
        <f t="shared" si="3"/>
        <v>#DIV/0!</v>
      </c>
      <c r="K25" s="47"/>
      <c r="L25" s="4"/>
      <c r="M25" s="4"/>
      <c r="N25" s="4"/>
      <c r="O25" s="4"/>
    </row>
    <row r="26" spans="1:15" ht="12" customHeight="1">
      <c r="A26" s="4"/>
      <c r="B26" s="4"/>
      <c r="C26" s="4"/>
      <c r="D26" s="2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25" ht="13.5" customHeight="1">
      <c r="A27" s="4"/>
      <c r="C27" s="123" t="s">
        <v>129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5"/>
    </row>
    <row r="28" spans="1:30" ht="11.25" customHeight="1">
      <c r="A28" s="4"/>
      <c r="B28" s="4"/>
      <c r="C28" s="67"/>
      <c r="D28" s="23" t="s">
        <v>40</v>
      </c>
      <c r="E28" s="23"/>
      <c r="F28" s="48"/>
      <c r="G28" s="48"/>
      <c r="H28" s="48" t="s">
        <v>49</v>
      </c>
      <c r="I28" s="23" t="s">
        <v>49</v>
      </c>
      <c r="J28" s="23" t="s">
        <v>50</v>
      </c>
      <c r="K28" s="23" t="s">
        <v>49</v>
      </c>
      <c r="L28" s="23" t="s">
        <v>94</v>
      </c>
      <c r="M28" s="23" t="s">
        <v>205</v>
      </c>
      <c r="N28" s="23" t="s">
        <v>207</v>
      </c>
      <c r="O28" s="23" t="s">
        <v>208</v>
      </c>
      <c r="P28" s="23" t="s">
        <v>92</v>
      </c>
      <c r="Q28" s="23" t="s">
        <v>49</v>
      </c>
      <c r="S28" s="23" t="s">
        <v>207</v>
      </c>
      <c r="T28" s="23" t="s">
        <v>208</v>
      </c>
      <c r="U28" s="23" t="s">
        <v>99</v>
      </c>
      <c r="V28" s="23" t="s">
        <v>49</v>
      </c>
      <c r="X28" s="23" t="s">
        <v>107</v>
      </c>
      <c r="Y28" s="23" t="s">
        <v>49</v>
      </c>
      <c r="AA28" s="23" t="s">
        <v>226</v>
      </c>
      <c r="AB28" s="23" t="s">
        <v>49</v>
      </c>
      <c r="AD28" s="23" t="s">
        <v>244</v>
      </c>
    </row>
    <row r="29" spans="1:30" ht="11.25" customHeight="1">
      <c r="A29" s="4"/>
      <c r="B29" s="4"/>
      <c r="C29" s="21" t="s">
        <v>43</v>
      </c>
      <c r="D29" s="23" t="s">
        <v>45</v>
      </c>
      <c r="E29" s="23" t="s">
        <v>51</v>
      </c>
      <c r="F29" s="23" t="s">
        <v>52</v>
      </c>
      <c r="G29" s="23" t="s">
        <v>53</v>
      </c>
      <c r="H29" s="23" t="s">
        <v>52</v>
      </c>
      <c r="I29" s="23" t="s">
        <v>53</v>
      </c>
      <c r="J29" s="23" t="s">
        <v>54</v>
      </c>
      <c r="K29" s="23" t="s">
        <v>51</v>
      </c>
      <c r="L29" s="23" t="s">
        <v>95</v>
      </c>
      <c r="M29" s="23" t="s">
        <v>206</v>
      </c>
      <c r="N29" s="23" t="s">
        <v>209</v>
      </c>
      <c r="O29" s="23" t="s">
        <v>209</v>
      </c>
      <c r="P29" s="23" t="s">
        <v>91</v>
      </c>
      <c r="Q29" s="23" t="s">
        <v>93</v>
      </c>
      <c r="S29" s="23" t="s">
        <v>215</v>
      </c>
      <c r="T29" s="23" t="s">
        <v>215</v>
      </c>
      <c r="V29" s="23" t="s">
        <v>99</v>
      </c>
      <c r="X29" s="23" t="s">
        <v>108</v>
      </c>
      <c r="Y29" s="23" t="s">
        <v>121</v>
      </c>
      <c r="AA29" s="23" t="s">
        <v>108</v>
      </c>
      <c r="AB29" s="23" t="s">
        <v>227</v>
      </c>
      <c r="AD29" s="23" t="s">
        <v>91</v>
      </c>
    </row>
    <row r="30" spans="1:30" ht="11.25" customHeight="1">
      <c r="A30" s="4"/>
      <c r="B30" s="4"/>
      <c r="C30" s="25">
        <f>IF(NOT(ISNUMBER(E8)),"",IF(C14="Jan",1+E8,MAX(B14:B25)))</f>
        <v>1</v>
      </c>
      <c r="D30" s="29" t="e">
        <f>IF(ISTEXT(C30),"",INDEX(J14:J25,13-U195,1))</f>
        <v>#DIV/0!</v>
      </c>
      <c r="E30" s="29" t="e">
        <f>IF(ISTEXT(C30),"",J$6*12)</f>
        <v>#DIV/0!</v>
      </c>
      <c r="F30" s="29" t="e">
        <f>IF(ISTEXT(C30),"",D30-J30)</f>
        <v>#DIV/0!</v>
      </c>
      <c r="G30" s="29" t="e">
        <f>IF(ISTEXT(C30),"",E30-F30)</f>
        <v>#DIV/0!</v>
      </c>
      <c r="H30" s="29" t="e">
        <f>IF(ISTEXT(C30),"",E5-J30)</f>
        <v>#DIV/0!</v>
      </c>
      <c r="I30" s="29" t="e">
        <f>IF(ISTEXT(C30),"",IF(W215&lt;12,(24-W215)*J6-H30,24*J6-H30))</f>
        <v>#DIV/0!</v>
      </c>
      <c r="J30" s="29" t="e">
        <f aca="true" t="shared" si="5" ref="J30:J59">IF(ISTEXT(C30),"",IF(C30=W$214,0,IF(ISTEXT(C30),"",PV(E$6/12,R208,-J$6))))</f>
        <v>#DIV/0!</v>
      </c>
      <c r="K30" s="49" t="e">
        <f>SUM(E$30:E30)</f>
        <v>#DIV/0!</v>
      </c>
      <c r="L30" s="50">
        <f>Inputs!F72</f>
        <v>0.035</v>
      </c>
      <c r="M30" s="112">
        <f>IF(Inputs!F$73&gt;'Asset Three Amortization'!C30,0,IF(Inputs!F$73+Inputs!F$74&gt;='Asset Three Amortization'!C30,1,0))</f>
        <v>0</v>
      </c>
      <c r="N30" s="113">
        <f>Inputs!$F$85</f>
        <v>0</v>
      </c>
      <c r="O30" s="113">
        <f>Inputs!$F$98</f>
        <v>0</v>
      </c>
      <c r="P30" s="113">
        <f>IF($M30=0,N30,O30)</f>
        <v>0</v>
      </c>
      <c r="Q30" s="45">
        <f>SUM(P$30:P30)</f>
        <v>0</v>
      </c>
      <c r="S30" s="52">
        <f>Inputs!F140</f>
        <v>0</v>
      </c>
      <c r="T30" s="52">
        <f>Inputs!F148</f>
        <v>0</v>
      </c>
      <c r="U30" s="113">
        <f>IF($M30=0,S30,T30)</f>
        <v>0</v>
      </c>
      <c r="V30" s="45">
        <f>SUM(U$30:U30)</f>
        <v>0</v>
      </c>
      <c r="X30" s="52">
        <f>Inputs!F194</f>
        <v>0</v>
      </c>
      <c r="Y30" s="52">
        <f>IF(X30&lt;&gt;Inputs!F$188,X30*(1+Inputs!F192),0)</f>
        <v>0</v>
      </c>
      <c r="AA30" s="52">
        <f>Inputs!F143</f>
        <v>0</v>
      </c>
      <c r="AB30" s="45">
        <f>SUM(AA$30:AA30)</f>
        <v>0</v>
      </c>
      <c r="AD30" s="113">
        <f>Inputs!F121-Inputs!F109</f>
        <v>0</v>
      </c>
    </row>
    <row r="31" spans="1:30" ht="11.25" customHeight="1">
      <c r="A31" s="4"/>
      <c r="B31" s="4"/>
      <c r="C31" s="25">
        <f>IF(ISTEXT(C30),"",IF(MAX(C$30:C30)=W$214,"",C30+1))</f>
        <v>2</v>
      </c>
      <c r="D31" s="29" t="e">
        <f>IF(ISTEXT(C31),"",J30)</f>
        <v>#DIV/0!</v>
      </c>
      <c r="E31" s="29" t="e">
        <f aca="true" t="shared" si="6" ref="E31:E59">IF(ISTEXT(C31),"",J$6*MIN(12,R208))</f>
        <v>#DIV/0!</v>
      </c>
      <c r="F31" s="29" t="e">
        <f>IF(ISTEXT(C31),"",D31-J31)</f>
        <v>#DIV/0!</v>
      </c>
      <c r="G31" s="29" t="e">
        <f>IF(ISTEXT(C31),"",E31-F31)</f>
        <v>#DIV/0!</v>
      </c>
      <c r="H31" s="29" t="e">
        <f aca="true" t="shared" si="7" ref="H31:I59">IF(ISTEXT(C31),"",H30+F31)</f>
        <v>#DIV/0!</v>
      </c>
      <c r="I31" s="29" t="e">
        <f t="shared" si="7"/>
        <v>#DIV/0!</v>
      </c>
      <c r="J31" s="29" t="e">
        <f t="shared" si="5"/>
        <v>#DIV/0!</v>
      </c>
      <c r="K31" s="49" t="e">
        <f>SUM(E$30:E31)</f>
        <v>#DIV/0!</v>
      </c>
      <c r="L31" s="4"/>
      <c r="M31" s="112">
        <f>IF(Inputs!F$73&gt;'Asset Three Amortization'!C31,0,IF(Inputs!F$73+Inputs!F$74&gt;='Asset Three Amortization'!C31,1,0))</f>
        <v>0</v>
      </c>
      <c r="N31" s="113">
        <f>N30*(1+Inputs!$F$72)</f>
        <v>0</v>
      </c>
      <c r="O31" s="113">
        <f>O30*(1+Inputs!$F$72)</f>
        <v>0</v>
      </c>
      <c r="P31" s="113">
        <f aca="true" t="shared" si="8" ref="P31:P59">IF(M31=0,N31,O31)</f>
        <v>0</v>
      </c>
      <c r="Q31" s="45">
        <f>SUM(P$30:P31)</f>
        <v>0</v>
      </c>
      <c r="S31" s="113">
        <f>S30*(1+Inputs!$F$72)</f>
        <v>0</v>
      </c>
      <c r="T31" s="113">
        <f>T30*(1+Inputs!$F$72)</f>
        <v>0</v>
      </c>
      <c r="U31" s="113">
        <f aca="true" t="shared" si="9" ref="U31:U59">IF($M31=0,S31,T31)</f>
        <v>0</v>
      </c>
      <c r="V31" s="45">
        <f>SUM(U$30:U31)</f>
        <v>0</v>
      </c>
      <c r="X31" s="52">
        <f>IF(Inputs!F$71&gt;'Asset Three Amortization'!C31,Inputs!F$195,IF(Inputs!F$71='Asset Three Amortization'!C31,Inputs!F$196,0))</f>
        <v>0</v>
      </c>
      <c r="Y31" s="52">
        <f>IF(X30&lt;&gt;Inputs!F$188,(Y30*(1+Inputs!F$192))+X31,0)</f>
        <v>0</v>
      </c>
      <c r="AA31" s="113">
        <f>AA30*(1+Inputs!$F$72)</f>
        <v>0</v>
      </c>
      <c r="AB31" s="45">
        <f>SUM(AA$30:AA31)</f>
        <v>0</v>
      </c>
      <c r="AD31" s="113">
        <f>AD30*(1+Inputs!$F$72)</f>
        <v>0</v>
      </c>
    </row>
    <row r="32" spans="1:30" ht="11.25" customHeight="1">
      <c r="A32" s="4"/>
      <c r="B32" s="4"/>
      <c r="C32" s="25">
        <f>IF(ISTEXT(C31),"",IF(MAX(C$30:C31)=W$214,"",C31+1))</f>
        <v>3</v>
      </c>
      <c r="D32" s="29" t="e">
        <f aca="true" t="shared" si="10" ref="D32:D59">IF(ISTEXT(C32),"",J31)</f>
        <v>#DIV/0!</v>
      </c>
      <c r="E32" s="29" t="e">
        <f t="shared" si="6"/>
        <v>#DIV/0!</v>
      </c>
      <c r="F32" s="29" t="e">
        <f aca="true" t="shared" si="11" ref="F32:F59">IF(ISTEXT(C32),"",D32-J32)</f>
        <v>#DIV/0!</v>
      </c>
      <c r="G32" s="29" t="e">
        <f aca="true" t="shared" si="12" ref="G32:G59">IF(ISTEXT(C32),"",E32-F32)</f>
        <v>#DIV/0!</v>
      </c>
      <c r="H32" s="29" t="e">
        <f t="shared" si="7"/>
        <v>#DIV/0!</v>
      </c>
      <c r="I32" s="29" t="e">
        <f t="shared" si="7"/>
        <v>#DIV/0!</v>
      </c>
      <c r="J32" s="29" t="e">
        <f t="shared" si="5"/>
        <v>#DIV/0!</v>
      </c>
      <c r="K32" s="49" t="e">
        <f>SUM(E$30:E32)</f>
        <v>#DIV/0!</v>
      </c>
      <c r="L32" s="4"/>
      <c r="M32" s="112">
        <f>IF(Inputs!F$73&gt;'Asset Three Amortization'!C32,0,IF(Inputs!F$73+Inputs!F$74&gt;='Asset Three Amortization'!C32,1,0))</f>
        <v>0</v>
      </c>
      <c r="N32" s="113">
        <f>N31*(1+Inputs!$F$72)</f>
        <v>0</v>
      </c>
      <c r="O32" s="113">
        <f>O31*(1+Inputs!$F$72)</f>
        <v>0</v>
      </c>
      <c r="P32" s="113">
        <f t="shared" si="8"/>
        <v>0</v>
      </c>
      <c r="Q32" s="45">
        <f>SUM(P$30:P32)</f>
        <v>0</v>
      </c>
      <c r="S32" s="113">
        <f>S31*(1+Inputs!$F$72)</f>
        <v>0</v>
      </c>
      <c r="T32" s="113">
        <f>T31*(1+Inputs!$F$72)</f>
        <v>0</v>
      </c>
      <c r="U32" s="113">
        <f t="shared" si="9"/>
        <v>0</v>
      </c>
      <c r="V32" s="45">
        <f>SUM(U$30:U32)</f>
        <v>0</v>
      </c>
      <c r="X32" s="52">
        <f>IF(Inputs!F$71&gt;'Asset Three Amortization'!C32,Inputs!F$195,IF(Inputs!F$71='Asset Three Amortization'!C32,Inputs!F$196,0))</f>
        <v>0</v>
      </c>
      <c r="Y32" s="52">
        <f>IF(X31&lt;&gt;Inputs!F$188,(Y31*(1+Inputs!F$192))+X32,0)</f>
        <v>0</v>
      </c>
      <c r="AA32" s="113">
        <f>AA31*(1+Inputs!$F$72)</f>
        <v>0</v>
      </c>
      <c r="AB32" s="45">
        <f>SUM(AA$30:AA32)</f>
        <v>0</v>
      </c>
      <c r="AD32" s="113">
        <f>AD31*(1+Inputs!$F$72)</f>
        <v>0</v>
      </c>
    </row>
    <row r="33" spans="1:30" ht="11.25" customHeight="1">
      <c r="A33" s="4"/>
      <c r="B33" s="4"/>
      <c r="C33" s="25">
        <f>IF(ISTEXT(C32),"",IF(MAX(C$30:C32)=W$214,"",C32+1))</f>
        <v>4</v>
      </c>
      <c r="D33" s="29" t="e">
        <f t="shared" si="10"/>
        <v>#DIV/0!</v>
      </c>
      <c r="E33" s="29" t="e">
        <f t="shared" si="6"/>
        <v>#DIV/0!</v>
      </c>
      <c r="F33" s="29" t="e">
        <f t="shared" si="11"/>
        <v>#DIV/0!</v>
      </c>
      <c r="G33" s="29" t="e">
        <f t="shared" si="12"/>
        <v>#DIV/0!</v>
      </c>
      <c r="H33" s="29" t="e">
        <f t="shared" si="7"/>
        <v>#DIV/0!</v>
      </c>
      <c r="I33" s="29" t="e">
        <f t="shared" si="7"/>
        <v>#DIV/0!</v>
      </c>
      <c r="J33" s="29" t="e">
        <f t="shared" si="5"/>
        <v>#DIV/0!</v>
      </c>
      <c r="K33" s="49" t="e">
        <f>SUM(E$30:E33)</f>
        <v>#DIV/0!</v>
      </c>
      <c r="L33" s="4"/>
      <c r="M33" s="112">
        <f>IF(Inputs!F$73&gt;'Asset Three Amortization'!C33,0,IF(Inputs!F$73+Inputs!F$74&gt;='Asset Three Amortization'!C33,1,0))</f>
        <v>0</v>
      </c>
      <c r="N33" s="113">
        <f>N32*(1+Inputs!$F$72)</f>
        <v>0</v>
      </c>
      <c r="O33" s="113">
        <f>O32*(1+Inputs!$F$72)</f>
        <v>0</v>
      </c>
      <c r="P33" s="113">
        <f t="shared" si="8"/>
        <v>0</v>
      </c>
      <c r="Q33" s="45">
        <f>SUM(P$30:P33)</f>
        <v>0</v>
      </c>
      <c r="S33" s="113">
        <f>S32*(1+Inputs!$F$72)</f>
        <v>0</v>
      </c>
      <c r="T33" s="113">
        <f>T32*(1+Inputs!$F$72)</f>
        <v>0</v>
      </c>
      <c r="U33" s="113">
        <f t="shared" si="9"/>
        <v>0</v>
      </c>
      <c r="V33" s="45">
        <f>SUM(U$30:U33)</f>
        <v>0</v>
      </c>
      <c r="X33" s="52">
        <f>IF(Inputs!F$71&gt;'Asset Three Amortization'!C33,Inputs!F$195,IF(Inputs!F$71='Asset Three Amortization'!C33,Inputs!F$196,0))</f>
        <v>0</v>
      </c>
      <c r="Y33" s="52">
        <f>IF(X32&lt;&gt;Inputs!F$188,(Y32*(1+Inputs!F$192))+X33,0)</f>
        <v>0</v>
      </c>
      <c r="AA33" s="113">
        <f>AA32*(1+Inputs!$F$72)</f>
        <v>0</v>
      </c>
      <c r="AB33" s="45">
        <f>SUM(AA$30:AA33)</f>
        <v>0</v>
      </c>
      <c r="AD33" s="113">
        <f>AD32*(1+Inputs!$F$72)</f>
        <v>0</v>
      </c>
    </row>
    <row r="34" spans="1:30" ht="11.25" customHeight="1">
      <c r="A34" s="4"/>
      <c r="B34" s="4"/>
      <c r="C34" s="25">
        <f>IF(ISTEXT(C33),"",IF(MAX(C$30:C33)=W$214,"",C33+1))</f>
        <v>5</v>
      </c>
      <c r="D34" s="29" t="e">
        <f t="shared" si="10"/>
        <v>#DIV/0!</v>
      </c>
      <c r="E34" s="29" t="e">
        <f t="shared" si="6"/>
        <v>#DIV/0!</v>
      </c>
      <c r="F34" s="29" t="e">
        <f t="shared" si="11"/>
        <v>#DIV/0!</v>
      </c>
      <c r="G34" s="29" t="e">
        <f t="shared" si="12"/>
        <v>#DIV/0!</v>
      </c>
      <c r="H34" s="29" t="e">
        <f t="shared" si="7"/>
        <v>#DIV/0!</v>
      </c>
      <c r="I34" s="29" t="e">
        <f t="shared" si="7"/>
        <v>#DIV/0!</v>
      </c>
      <c r="J34" s="29" t="e">
        <f t="shared" si="5"/>
        <v>#DIV/0!</v>
      </c>
      <c r="K34" s="49" t="e">
        <f>SUM(E$30:E34)</f>
        <v>#DIV/0!</v>
      </c>
      <c r="L34" s="4"/>
      <c r="M34" s="112">
        <f>IF(Inputs!F$73&gt;'Asset Three Amortization'!C34,0,IF(Inputs!F$73+Inputs!F$74&gt;='Asset Three Amortization'!C34,1,0))</f>
        <v>0</v>
      </c>
      <c r="N34" s="113">
        <f>N33*(1+Inputs!$F$72)</f>
        <v>0</v>
      </c>
      <c r="O34" s="113">
        <f>O33*(1+Inputs!$F$72)</f>
        <v>0</v>
      </c>
      <c r="P34" s="113">
        <f t="shared" si="8"/>
        <v>0</v>
      </c>
      <c r="Q34" s="45">
        <f>SUM(P$30:P34)</f>
        <v>0</v>
      </c>
      <c r="S34" s="113">
        <f>S33*(1+Inputs!$F$72)</f>
        <v>0</v>
      </c>
      <c r="T34" s="113">
        <f>T33*(1+Inputs!$F$72)</f>
        <v>0</v>
      </c>
      <c r="U34" s="113">
        <f t="shared" si="9"/>
        <v>0</v>
      </c>
      <c r="V34" s="45">
        <f>SUM(U$30:U34)</f>
        <v>0</v>
      </c>
      <c r="X34" s="52">
        <f>IF(Inputs!F$71&gt;'Asset Three Amortization'!C34,Inputs!F$195,IF(Inputs!F$71='Asset Three Amortization'!C34,Inputs!F$196,0))</f>
        <v>0</v>
      </c>
      <c r="Y34" s="52">
        <f>IF(X33&lt;&gt;Inputs!F$188,(Y33*(1+Inputs!F$192))+X34,0)</f>
        <v>0</v>
      </c>
      <c r="AA34" s="113">
        <f>AA33*(1+Inputs!$F$72)</f>
        <v>0</v>
      </c>
      <c r="AB34" s="45">
        <f>SUM(AA$30:AA34)</f>
        <v>0</v>
      </c>
      <c r="AD34" s="113">
        <f>AD33*(1+Inputs!$F$72)</f>
        <v>0</v>
      </c>
    </row>
    <row r="35" spans="1:30" ht="11.25" customHeight="1">
      <c r="A35" s="4"/>
      <c r="B35" s="4"/>
      <c r="C35" s="25">
        <f>IF(ISTEXT(C34),"",IF(MAX(C$30:C34)=W$214,"",C34+1))</f>
        <v>6</v>
      </c>
      <c r="D35" s="29" t="e">
        <f t="shared" si="10"/>
        <v>#DIV/0!</v>
      </c>
      <c r="E35" s="29" t="e">
        <f t="shared" si="6"/>
        <v>#DIV/0!</v>
      </c>
      <c r="F35" s="29" t="e">
        <f t="shared" si="11"/>
        <v>#DIV/0!</v>
      </c>
      <c r="G35" s="29" t="e">
        <f t="shared" si="12"/>
        <v>#DIV/0!</v>
      </c>
      <c r="H35" s="29" t="e">
        <f t="shared" si="7"/>
        <v>#DIV/0!</v>
      </c>
      <c r="I35" s="29" t="e">
        <f t="shared" si="7"/>
        <v>#DIV/0!</v>
      </c>
      <c r="J35" s="29" t="e">
        <f t="shared" si="5"/>
        <v>#DIV/0!</v>
      </c>
      <c r="K35" s="49" t="e">
        <f>SUM(E$30:E35)</f>
        <v>#DIV/0!</v>
      </c>
      <c r="L35" s="4"/>
      <c r="M35" s="112">
        <f>IF(Inputs!F$73&gt;'Asset Three Amortization'!C35,0,IF(Inputs!F$73+Inputs!F$74&gt;='Asset Three Amortization'!C35,1,0))</f>
        <v>0</v>
      </c>
      <c r="N35" s="113">
        <f>N34*(1+Inputs!$F$72)</f>
        <v>0</v>
      </c>
      <c r="O35" s="113">
        <f>O34*(1+Inputs!$F$72)</f>
        <v>0</v>
      </c>
      <c r="P35" s="113">
        <f t="shared" si="8"/>
        <v>0</v>
      </c>
      <c r="Q35" s="45">
        <f>SUM(P$30:P35)</f>
        <v>0</v>
      </c>
      <c r="S35" s="113">
        <f>S34*(1+Inputs!$F$72)</f>
        <v>0</v>
      </c>
      <c r="T35" s="113">
        <f>T34*(1+Inputs!$F$72)</f>
        <v>0</v>
      </c>
      <c r="U35" s="113">
        <f t="shared" si="9"/>
        <v>0</v>
      </c>
      <c r="V35" s="45">
        <f>SUM(U$30:U35)</f>
        <v>0</v>
      </c>
      <c r="X35" s="52">
        <f>IF(Inputs!F$71&gt;'Asset Three Amortization'!C35,Inputs!F$195,IF(Inputs!F$71='Asset Three Amortization'!C35,Inputs!F$196,0))</f>
        <v>0</v>
      </c>
      <c r="Y35" s="52">
        <f>IF(X34&lt;&gt;Inputs!F$188,(Y34*(1+Inputs!F$192))+X35,0)</f>
        <v>0</v>
      </c>
      <c r="AA35" s="113">
        <f>AA34*(1+Inputs!$F$72)</f>
        <v>0</v>
      </c>
      <c r="AB35" s="45">
        <f>SUM(AA$30:AA35)</f>
        <v>0</v>
      </c>
      <c r="AD35" s="113">
        <f>AD34*(1+Inputs!$F$72)</f>
        <v>0</v>
      </c>
    </row>
    <row r="36" spans="1:30" ht="11.25" customHeight="1">
      <c r="A36" s="4"/>
      <c r="B36" s="4"/>
      <c r="C36" s="25">
        <f>IF(ISTEXT(C35),"",IF(MAX(C$30:C35)=W$214,"",C35+1))</f>
        <v>7</v>
      </c>
      <c r="D36" s="29" t="e">
        <f t="shared" si="10"/>
        <v>#DIV/0!</v>
      </c>
      <c r="E36" s="29" t="e">
        <f t="shared" si="6"/>
        <v>#DIV/0!</v>
      </c>
      <c r="F36" s="29" t="e">
        <f t="shared" si="11"/>
        <v>#DIV/0!</v>
      </c>
      <c r="G36" s="29" t="e">
        <f t="shared" si="12"/>
        <v>#DIV/0!</v>
      </c>
      <c r="H36" s="29" t="e">
        <f t="shared" si="7"/>
        <v>#DIV/0!</v>
      </c>
      <c r="I36" s="29" t="e">
        <f t="shared" si="7"/>
        <v>#DIV/0!</v>
      </c>
      <c r="J36" s="29" t="e">
        <f t="shared" si="5"/>
        <v>#DIV/0!</v>
      </c>
      <c r="K36" s="49" t="e">
        <f>SUM(E$30:E36)</f>
        <v>#DIV/0!</v>
      </c>
      <c r="L36" s="4"/>
      <c r="M36" s="112">
        <f>IF(Inputs!F$73&gt;'Asset Three Amortization'!C36,0,IF(Inputs!F$73+Inputs!F$74&gt;='Asset Three Amortization'!C36,1,0))</f>
        <v>0</v>
      </c>
      <c r="N36" s="113">
        <f>N35*(1+Inputs!$F$72)</f>
        <v>0</v>
      </c>
      <c r="O36" s="113">
        <f>O35*(1+Inputs!$F$72)</f>
        <v>0</v>
      </c>
      <c r="P36" s="113">
        <f t="shared" si="8"/>
        <v>0</v>
      </c>
      <c r="Q36" s="45">
        <f>SUM(P$30:P36)</f>
        <v>0</v>
      </c>
      <c r="S36" s="113">
        <f>S35*(1+Inputs!$F$72)</f>
        <v>0</v>
      </c>
      <c r="T36" s="113">
        <f>T35*(1+Inputs!$F$72)</f>
        <v>0</v>
      </c>
      <c r="U36" s="113">
        <f t="shared" si="9"/>
        <v>0</v>
      </c>
      <c r="V36" s="45">
        <f>SUM(U$30:U36)</f>
        <v>0</v>
      </c>
      <c r="X36" s="52">
        <f>IF(Inputs!F$71&gt;'Asset Three Amortization'!C36,Inputs!F$195,IF(Inputs!F$71='Asset Three Amortization'!C36,Inputs!F$196,0))</f>
        <v>0</v>
      </c>
      <c r="Y36" s="52">
        <f>IF(X35&lt;&gt;Inputs!F$188,(Y35*(1+Inputs!F$192))+X36,0)</f>
        <v>0</v>
      </c>
      <c r="AA36" s="113">
        <f>AA35*(1+Inputs!$F$72)</f>
        <v>0</v>
      </c>
      <c r="AB36" s="45">
        <f>SUM(AA$30:AA36)</f>
        <v>0</v>
      </c>
      <c r="AD36" s="113">
        <f>AD35*(1+Inputs!$F$72)</f>
        <v>0</v>
      </c>
    </row>
    <row r="37" spans="1:30" ht="11.25" customHeight="1">
      <c r="A37" s="4"/>
      <c r="B37" s="4"/>
      <c r="C37" s="25">
        <f>IF(ISTEXT(C36),"",IF(MAX(C$30:C36)=W$214,"",C36+1))</f>
        <v>8</v>
      </c>
      <c r="D37" s="29" t="e">
        <f t="shared" si="10"/>
        <v>#DIV/0!</v>
      </c>
      <c r="E37" s="29" t="e">
        <f t="shared" si="6"/>
        <v>#DIV/0!</v>
      </c>
      <c r="F37" s="29" t="e">
        <f t="shared" si="11"/>
        <v>#DIV/0!</v>
      </c>
      <c r="G37" s="29" t="e">
        <f t="shared" si="12"/>
        <v>#DIV/0!</v>
      </c>
      <c r="H37" s="29" t="e">
        <f t="shared" si="7"/>
        <v>#DIV/0!</v>
      </c>
      <c r="I37" s="29" t="e">
        <f t="shared" si="7"/>
        <v>#DIV/0!</v>
      </c>
      <c r="J37" s="29" t="e">
        <f t="shared" si="5"/>
        <v>#DIV/0!</v>
      </c>
      <c r="K37" s="49" t="e">
        <f>SUM(E$30:E37)</f>
        <v>#DIV/0!</v>
      </c>
      <c r="L37" s="4"/>
      <c r="M37" s="112">
        <f>IF(Inputs!F$73&gt;'Asset Three Amortization'!C37,0,IF(Inputs!F$73+Inputs!F$74&gt;='Asset Three Amortization'!C37,1,0))</f>
        <v>0</v>
      </c>
      <c r="N37" s="113">
        <f>N36*(1+Inputs!$F$72)</f>
        <v>0</v>
      </c>
      <c r="O37" s="113">
        <f>O36*(1+Inputs!$F$72)</f>
        <v>0</v>
      </c>
      <c r="P37" s="113">
        <f t="shared" si="8"/>
        <v>0</v>
      </c>
      <c r="Q37" s="45">
        <f>SUM(P$30:P37)</f>
        <v>0</v>
      </c>
      <c r="S37" s="113">
        <f>S36*(1+Inputs!$F$72)</f>
        <v>0</v>
      </c>
      <c r="T37" s="113">
        <f>T36*(1+Inputs!$F$72)</f>
        <v>0</v>
      </c>
      <c r="U37" s="113">
        <f t="shared" si="9"/>
        <v>0</v>
      </c>
      <c r="V37" s="45">
        <f>SUM(U$30:U37)</f>
        <v>0</v>
      </c>
      <c r="X37" s="52">
        <f>IF(Inputs!F$71&gt;'Asset Three Amortization'!C37,Inputs!F$195,IF(Inputs!F$71='Asset Three Amortization'!C37,Inputs!F$196,0))</f>
        <v>0</v>
      </c>
      <c r="Y37" s="52">
        <f>IF(X36&lt;&gt;Inputs!F$188,(Y36*(1+Inputs!F$192))+X37,0)</f>
        <v>0</v>
      </c>
      <c r="AA37" s="113">
        <f>AA36*(1+Inputs!$F$72)</f>
        <v>0</v>
      </c>
      <c r="AB37" s="45">
        <f>SUM(AA$30:AA37)</f>
        <v>0</v>
      </c>
      <c r="AD37" s="113">
        <f>AD36*(1+Inputs!$F$72)</f>
        <v>0</v>
      </c>
    </row>
    <row r="38" spans="1:30" ht="11.25" customHeight="1">
      <c r="A38" s="4"/>
      <c r="B38" s="4"/>
      <c r="C38" s="25">
        <f>IF(ISTEXT(C37),"",IF(MAX(C$30:C37)=W$214,"",C37+1))</f>
        <v>9</v>
      </c>
      <c r="D38" s="29" t="e">
        <f t="shared" si="10"/>
        <v>#DIV/0!</v>
      </c>
      <c r="E38" s="29" t="e">
        <f t="shared" si="6"/>
        <v>#DIV/0!</v>
      </c>
      <c r="F38" s="29" t="e">
        <f t="shared" si="11"/>
        <v>#DIV/0!</v>
      </c>
      <c r="G38" s="29" t="e">
        <f t="shared" si="12"/>
        <v>#DIV/0!</v>
      </c>
      <c r="H38" s="29" t="e">
        <f t="shared" si="7"/>
        <v>#DIV/0!</v>
      </c>
      <c r="I38" s="29" t="e">
        <f t="shared" si="7"/>
        <v>#DIV/0!</v>
      </c>
      <c r="J38" s="29" t="e">
        <f t="shared" si="5"/>
        <v>#DIV/0!</v>
      </c>
      <c r="K38" s="49" t="e">
        <f>SUM(E$30:E38)</f>
        <v>#DIV/0!</v>
      </c>
      <c r="L38" s="4"/>
      <c r="M38" s="112">
        <f>IF(Inputs!F$73&gt;'Asset Three Amortization'!C38,0,IF(Inputs!F$73+Inputs!F$74&gt;='Asset Three Amortization'!C38,1,0))</f>
        <v>0</v>
      </c>
      <c r="N38" s="113">
        <f>N37*(1+Inputs!$F$72)</f>
        <v>0</v>
      </c>
      <c r="O38" s="113">
        <f>O37*(1+Inputs!$F$72)</f>
        <v>0</v>
      </c>
      <c r="P38" s="113">
        <f t="shared" si="8"/>
        <v>0</v>
      </c>
      <c r="Q38" s="45">
        <f>SUM(P$30:P38)</f>
        <v>0</v>
      </c>
      <c r="S38" s="113">
        <f>S37*(1+Inputs!$F$72)</f>
        <v>0</v>
      </c>
      <c r="T38" s="113">
        <f>T37*(1+Inputs!$F$72)</f>
        <v>0</v>
      </c>
      <c r="U38" s="113">
        <f t="shared" si="9"/>
        <v>0</v>
      </c>
      <c r="V38" s="45">
        <f>SUM(U$30:U38)</f>
        <v>0</v>
      </c>
      <c r="X38" s="52">
        <f>IF(Inputs!F$71&gt;'Asset Three Amortization'!C38,Inputs!F$195,IF(Inputs!F$71='Asset Three Amortization'!C38,Inputs!F$196,0))</f>
        <v>0</v>
      </c>
      <c r="Y38" s="52">
        <f>IF(X37&lt;&gt;Inputs!F$188,(Y37*(1+Inputs!F$192))+X38,0)</f>
        <v>0</v>
      </c>
      <c r="AA38" s="113">
        <f>AA37*(1+Inputs!$F$72)</f>
        <v>0</v>
      </c>
      <c r="AB38" s="45">
        <f>SUM(AA$30:AA38)</f>
        <v>0</v>
      </c>
      <c r="AD38" s="113">
        <f>AD37*(1+Inputs!$F$72)</f>
        <v>0</v>
      </c>
    </row>
    <row r="39" spans="1:30" ht="11.25" customHeight="1">
      <c r="A39" s="4"/>
      <c r="B39" s="4"/>
      <c r="C39" s="25">
        <f>IF(ISTEXT(C38),"",IF(MAX(C$30:C38)=W$214,"",C38+1))</f>
        <v>10</v>
      </c>
      <c r="D39" s="29" t="e">
        <f t="shared" si="10"/>
        <v>#DIV/0!</v>
      </c>
      <c r="E39" s="29" t="e">
        <f t="shared" si="6"/>
        <v>#DIV/0!</v>
      </c>
      <c r="F39" s="29" t="e">
        <f t="shared" si="11"/>
        <v>#DIV/0!</v>
      </c>
      <c r="G39" s="29" t="e">
        <f t="shared" si="12"/>
        <v>#DIV/0!</v>
      </c>
      <c r="H39" s="29" t="e">
        <f t="shared" si="7"/>
        <v>#DIV/0!</v>
      </c>
      <c r="I39" s="29" t="e">
        <f t="shared" si="7"/>
        <v>#DIV/0!</v>
      </c>
      <c r="J39" s="29" t="e">
        <f t="shared" si="5"/>
        <v>#DIV/0!</v>
      </c>
      <c r="K39" s="49" t="e">
        <f>SUM(E$30:E39)</f>
        <v>#DIV/0!</v>
      </c>
      <c r="L39" s="4"/>
      <c r="M39" s="112">
        <f>IF(Inputs!F$73&gt;'Asset Three Amortization'!C39,0,IF(Inputs!F$73+Inputs!F$74&gt;='Asset Three Amortization'!C39,1,0))</f>
        <v>0</v>
      </c>
      <c r="N39" s="113">
        <f>N38*(1+Inputs!$F$72)</f>
        <v>0</v>
      </c>
      <c r="O39" s="113">
        <f>O38*(1+Inputs!$F$72)</f>
        <v>0</v>
      </c>
      <c r="P39" s="113">
        <f t="shared" si="8"/>
        <v>0</v>
      </c>
      <c r="Q39" s="45">
        <f>SUM(P$30:P39)</f>
        <v>0</v>
      </c>
      <c r="S39" s="113">
        <f>S38*(1+Inputs!$F$72)</f>
        <v>0</v>
      </c>
      <c r="T39" s="113">
        <f>T38*(1+Inputs!$F$72)</f>
        <v>0</v>
      </c>
      <c r="U39" s="113">
        <f t="shared" si="9"/>
        <v>0</v>
      </c>
      <c r="V39" s="45">
        <f>SUM(U$30:U39)</f>
        <v>0</v>
      </c>
      <c r="X39" s="52">
        <f>IF(Inputs!F$71&gt;'Asset Three Amortization'!C39,Inputs!F$195,IF(Inputs!F$71='Asset Three Amortization'!C39,Inputs!F$196,0))</f>
        <v>0</v>
      </c>
      <c r="Y39" s="52">
        <f>IF(X38&lt;&gt;Inputs!F$188,(Y38*(1+Inputs!F$192))+X39,0)</f>
        <v>0</v>
      </c>
      <c r="AA39" s="113">
        <f>AA38*(1+Inputs!$F$72)</f>
        <v>0</v>
      </c>
      <c r="AB39" s="45">
        <f>SUM(AA$30:AA39)</f>
        <v>0</v>
      </c>
      <c r="AD39" s="113">
        <f>AD38*(1+Inputs!$F$72)</f>
        <v>0</v>
      </c>
    </row>
    <row r="40" spans="1:30" ht="11.25" customHeight="1">
      <c r="A40" s="4"/>
      <c r="B40" s="4"/>
      <c r="C40" s="25">
        <f>IF(ISTEXT(C39),"",IF(MAX(C$30:C39)=W$214,"",C39+1))</f>
        <v>11</v>
      </c>
      <c r="D40" s="29" t="e">
        <f t="shared" si="10"/>
        <v>#DIV/0!</v>
      </c>
      <c r="E40" s="29" t="e">
        <f t="shared" si="6"/>
        <v>#DIV/0!</v>
      </c>
      <c r="F40" s="29" t="e">
        <f t="shared" si="11"/>
        <v>#DIV/0!</v>
      </c>
      <c r="G40" s="29" t="e">
        <f t="shared" si="12"/>
        <v>#DIV/0!</v>
      </c>
      <c r="H40" s="29" t="e">
        <f t="shared" si="7"/>
        <v>#DIV/0!</v>
      </c>
      <c r="I40" s="29" t="e">
        <f t="shared" si="7"/>
        <v>#DIV/0!</v>
      </c>
      <c r="J40" s="29" t="e">
        <f t="shared" si="5"/>
        <v>#DIV/0!</v>
      </c>
      <c r="K40" s="49" t="e">
        <f>SUM(E$30:E40)</f>
        <v>#DIV/0!</v>
      </c>
      <c r="L40" s="4"/>
      <c r="M40" s="112">
        <f>IF(Inputs!F$73&gt;'Asset Three Amortization'!C40,0,IF(Inputs!F$73+Inputs!F$74&gt;='Asset Three Amortization'!C40,1,0))</f>
        <v>0</v>
      </c>
      <c r="N40" s="113">
        <f>N39*(1+Inputs!$F$72)</f>
        <v>0</v>
      </c>
      <c r="O40" s="113">
        <f>O39*(1+Inputs!$F$72)</f>
        <v>0</v>
      </c>
      <c r="P40" s="113">
        <f t="shared" si="8"/>
        <v>0</v>
      </c>
      <c r="Q40" s="45">
        <f>SUM(P$30:P40)</f>
        <v>0</v>
      </c>
      <c r="S40" s="113">
        <f>S39*(1+Inputs!$F$72)</f>
        <v>0</v>
      </c>
      <c r="T40" s="113">
        <f>T39*(1+Inputs!$F$72)</f>
        <v>0</v>
      </c>
      <c r="U40" s="113">
        <f t="shared" si="9"/>
        <v>0</v>
      </c>
      <c r="V40" s="45">
        <f>SUM(U$30:U40)</f>
        <v>0</v>
      </c>
      <c r="X40" s="52">
        <f>IF(Inputs!F$71&gt;'Asset Three Amortization'!C40,Inputs!F$195,IF(Inputs!F$71='Asset Three Amortization'!C40,Inputs!F$196,0))</f>
        <v>0</v>
      </c>
      <c r="Y40" s="52">
        <f>IF(X39&lt;&gt;Inputs!F$188,(Y39*(1+Inputs!F$192))+X40,0)</f>
        <v>0</v>
      </c>
      <c r="AA40" s="113">
        <f>AA39*(1+Inputs!$F$72)</f>
        <v>0</v>
      </c>
      <c r="AB40" s="45">
        <f>SUM(AA$30:AA40)</f>
        <v>0</v>
      </c>
      <c r="AD40" s="113">
        <f>AD39*(1+Inputs!$F$72)</f>
        <v>0</v>
      </c>
    </row>
    <row r="41" spans="1:30" ht="11.25" customHeight="1">
      <c r="A41" s="4"/>
      <c r="B41" s="4"/>
      <c r="C41" s="25">
        <f>IF(ISTEXT(C40),"",IF(MAX(C$30:C40)=W$214,"",C40+1))</f>
        <v>12</v>
      </c>
      <c r="D41" s="29" t="e">
        <f t="shared" si="10"/>
        <v>#DIV/0!</v>
      </c>
      <c r="E41" s="29" t="e">
        <f t="shared" si="6"/>
        <v>#DIV/0!</v>
      </c>
      <c r="F41" s="29" t="e">
        <f t="shared" si="11"/>
        <v>#DIV/0!</v>
      </c>
      <c r="G41" s="29" t="e">
        <f t="shared" si="12"/>
        <v>#DIV/0!</v>
      </c>
      <c r="H41" s="29" t="e">
        <f t="shared" si="7"/>
        <v>#DIV/0!</v>
      </c>
      <c r="I41" s="29" t="e">
        <f t="shared" si="7"/>
        <v>#DIV/0!</v>
      </c>
      <c r="J41" s="29" t="e">
        <f t="shared" si="5"/>
        <v>#DIV/0!</v>
      </c>
      <c r="K41" s="49" t="e">
        <f>SUM(E$30:E41)</f>
        <v>#DIV/0!</v>
      </c>
      <c r="L41" s="4"/>
      <c r="M41" s="112">
        <f>IF(Inputs!F$73&gt;'Asset Three Amortization'!C41,0,IF(Inputs!F$73+Inputs!F$74&gt;='Asset Three Amortization'!C41,1,0))</f>
        <v>0</v>
      </c>
      <c r="N41" s="113">
        <f>N40*(1+Inputs!$F$72)</f>
        <v>0</v>
      </c>
      <c r="O41" s="113">
        <f>O40*(1+Inputs!$F$72)</f>
        <v>0</v>
      </c>
      <c r="P41" s="113">
        <f t="shared" si="8"/>
        <v>0</v>
      </c>
      <c r="Q41" s="45">
        <f>SUM(P$30:P41)</f>
        <v>0</v>
      </c>
      <c r="S41" s="113">
        <f>S40*(1+Inputs!$F$72)</f>
        <v>0</v>
      </c>
      <c r="T41" s="113">
        <f>T40*(1+Inputs!$F$72)</f>
        <v>0</v>
      </c>
      <c r="U41" s="113">
        <f t="shared" si="9"/>
        <v>0</v>
      </c>
      <c r="V41" s="45">
        <f>SUM(U$30:U41)</f>
        <v>0</v>
      </c>
      <c r="X41" s="52">
        <f>IF(Inputs!F$71&gt;'Asset Three Amortization'!C41,Inputs!F$195,IF(Inputs!F$71='Asset Three Amortization'!C41,Inputs!F$196,0))</f>
        <v>0</v>
      </c>
      <c r="Y41" s="52">
        <f>IF(X40&lt;&gt;Inputs!F$188,(Y40*(1+Inputs!F$192))+X41,0)</f>
        <v>0</v>
      </c>
      <c r="AA41" s="113">
        <f>AA40*(1+Inputs!$F$72)</f>
        <v>0</v>
      </c>
      <c r="AB41" s="45">
        <f>SUM(AA$30:AA41)</f>
        <v>0</v>
      </c>
      <c r="AD41" s="113">
        <f>AD40*(1+Inputs!$F$72)</f>
        <v>0</v>
      </c>
    </row>
    <row r="42" spans="1:30" ht="11.25" customHeight="1">
      <c r="A42" s="4"/>
      <c r="B42" s="4"/>
      <c r="C42" s="25">
        <f>IF(ISTEXT(C41),"",IF(MAX(C$30:C41)=W$214,"",C41+1))</f>
        <v>13</v>
      </c>
      <c r="D42" s="29" t="e">
        <f t="shared" si="10"/>
        <v>#DIV/0!</v>
      </c>
      <c r="E42" s="29" t="e">
        <f t="shared" si="6"/>
        <v>#DIV/0!</v>
      </c>
      <c r="F42" s="29" t="e">
        <f t="shared" si="11"/>
        <v>#DIV/0!</v>
      </c>
      <c r="G42" s="29" t="e">
        <f t="shared" si="12"/>
        <v>#DIV/0!</v>
      </c>
      <c r="H42" s="29" t="e">
        <f t="shared" si="7"/>
        <v>#DIV/0!</v>
      </c>
      <c r="I42" s="29" t="e">
        <f t="shared" si="7"/>
        <v>#DIV/0!</v>
      </c>
      <c r="J42" s="29" t="e">
        <f t="shared" si="5"/>
        <v>#DIV/0!</v>
      </c>
      <c r="K42" s="49" t="e">
        <f>SUM(E$30:E42)</f>
        <v>#DIV/0!</v>
      </c>
      <c r="L42" s="4"/>
      <c r="M42" s="112">
        <f>IF(Inputs!F$73&gt;'Asset Three Amortization'!C42,0,IF(Inputs!F$73+Inputs!F$74&gt;='Asset Three Amortization'!C42,1,0))</f>
        <v>0</v>
      </c>
      <c r="N42" s="113">
        <f>N41*(1+Inputs!$F$72)</f>
        <v>0</v>
      </c>
      <c r="O42" s="113">
        <f>O41*(1+Inputs!$F$72)</f>
        <v>0</v>
      </c>
      <c r="P42" s="113">
        <f t="shared" si="8"/>
        <v>0</v>
      </c>
      <c r="Q42" s="45">
        <f>SUM(P$30:P42)</f>
        <v>0</v>
      </c>
      <c r="S42" s="113">
        <f>S41*(1+Inputs!$F$72)</f>
        <v>0</v>
      </c>
      <c r="T42" s="113">
        <f>T41*(1+Inputs!$F$72)</f>
        <v>0</v>
      </c>
      <c r="U42" s="113">
        <f t="shared" si="9"/>
        <v>0</v>
      </c>
      <c r="V42" s="45">
        <f>SUM(U$30:U42)</f>
        <v>0</v>
      </c>
      <c r="X42" s="52">
        <f>IF(Inputs!F$71&gt;'Asset Three Amortization'!C42,Inputs!F$195,IF(Inputs!F$71='Asset Three Amortization'!C42,Inputs!F$196,0))</f>
        <v>0</v>
      </c>
      <c r="Y42" s="52">
        <f>IF(X41&lt;&gt;Inputs!F$188,(Y41*(1+Inputs!F$192))+X42,0)</f>
        <v>0</v>
      </c>
      <c r="AA42" s="113">
        <f>AA41*(1+Inputs!$F$72)</f>
        <v>0</v>
      </c>
      <c r="AB42" s="45">
        <f>SUM(AA$30:AA42)</f>
        <v>0</v>
      </c>
      <c r="AD42" s="113">
        <f>AD41*(1+Inputs!$F$72)</f>
        <v>0</v>
      </c>
    </row>
    <row r="43" spans="1:30" ht="11.25" customHeight="1">
      <c r="A43" s="4"/>
      <c r="B43" s="4"/>
      <c r="C43" s="25">
        <f>IF(ISTEXT(C42),"",IF(MAX(C$30:C42)=W$214,"",C42+1))</f>
        <v>14</v>
      </c>
      <c r="D43" s="29" t="e">
        <f t="shared" si="10"/>
        <v>#DIV/0!</v>
      </c>
      <c r="E43" s="29" t="e">
        <f t="shared" si="6"/>
        <v>#DIV/0!</v>
      </c>
      <c r="F43" s="29" t="e">
        <f t="shared" si="11"/>
        <v>#DIV/0!</v>
      </c>
      <c r="G43" s="29" t="e">
        <f t="shared" si="12"/>
        <v>#DIV/0!</v>
      </c>
      <c r="H43" s="29" t="e">
        <f t="shared" si="7"/>
        <v>#DIV/0!</v>
      </c>
      <c r="I43" s="29" t="e">
        <f t="shared" si="7"/>
        <v>#DIV/0!</v>
      </c>
      <c r="J43" s="29" t="e">
        <f t="shared" si="5"/>
        <v>#DIV/0!</v>
      </c>
      <c r="K43" s="49" t="e">
        <f>SUM(E$30:E43)</f>
        <v>#DIV/0!</v>
      </c>
      <c r="L43" s="4"/>
      <c r="M43" s="112">
        <f>IF(Inputs!F$73&gt;'Asset Three Amortization'!C43,0,IF(Inputs!F$73+Inputs!F$74&gt;='Asset Three Amortization'!C43,1,0))</f>
        <v>0</v>
      </c>
      <c r="N43" s="113">
        <f>N42*(1+Inputs!$F$72)</f>
        <v>0</v>
      </c>
      <c r="O43" s="113">
        <f>O42*(1+Inputs!$F$72)</f>
        <v>0</v>
      </c>
      <c r="P43" s="113">
        <f t="shared" si="8"/>
        <v>0</v>
      </c>
      <c r="Q43" s="45">
        <f>SUM(P$30:P43)</f>
        <v>0</v>
      </c>
      <c r="S43" s="113">
        <f>S42*(1+Inputs!$F$72)</f>
        <v>0</v>
      </c>
      <c r="T43" s="113">
        <f>T42*(1+Inputs!$F$72)</f>
        <v>0</v>
      </c>
      <c r="U43" s="113">
        <f t="shared" si="9"/>
        <v>0</v>
      </c>
      <c r="V43" s="45">
        <f>SUM(U$30:U43)</f>
        <v>0</v>
      </c>
      <c r="X43" s="52">
        <f>IF(Inputs!F$71&gt;'Asset Three Amortization'!C43,Inputs!F$195,IF(Inputs!F$71='Asset Three Amortization'!C43,Inputs!F$196,0))</f>
        <v>0</v>
      </c>
      <c r="Y43" s="52">
        <f>IF(X42&lt;&gt;Inputs!F$188,(Y42*(1+Inputs!F$192))+X43,0)</f>
        <v>0</v>
      </c>
      <c r="AA43" s="113">
        <f>AA42*(1+Inputs!$F$72)</f>
        <v>0</v>
      </c>
      <c r="AB43" s="45">
        <f>SUM(AA$30:AA43)</f>
        <v>0</v>
      </c>
      <c r="AD43" s="113">
        <f>AD42*(1+Inputs!$F$72)</f>
        <v>0</v>
      </c>
    </row>
    <row r="44" spans="1:30" ht="11.25" customHeight="1">
      <c r="A44" s="4"/>
      <c r="B44" s="4"/>
      <c r="C44" s="25">
        <f>IF(ISTEXT(C43),"",IF(MAX(C$30:C43)=W$214,"",C43+1))</f>
        <v>15</v>
      </c>
      <c r="D44" s="29" t="e">
        <f t="shared" si="10"/>
        <v>#DIV/0!</v>
      </c>
      <c r="E44" s="29" t="e">
        <f t="shared" si="6"/>
        <v>#DIV/0!</v>
      </c>
      <c r="F44" s="29" t="e">
        <f t="shared" si="11"/>
        <v>#DIV/0!</v>
      </c>
      <c r="G44" s="29" t="e">
        <f t="shared" si="12"/>
        <v>#DIV/0!</v>
      </c>
      <c r="H44" s="29" t="e">
        <f t="shared" si="7"/>
        <v>#DIV/0!</v>
      </c>
      <c r="I44" s="29" t="e">
        <f t="shared" si="7"/>
        <v>#DIV/0!</v>
      </c>
      <c r="J44" s="29" t="e">
        <f t="shared" si="5"/>
        <v>#DIV/0!</v>
      </c>
      <c r="K44" s="49" t="e">
        <f>SUM(E$30:E44)</f>
        <v>#DIV/0!</v>
      </c>
      <c r="L44" s="4"/>
      <c r="M44" s="112">
        <f>IF(Inputs!F$73&gt;'Asset Three Amortization'!C44,0,IF(Inputs!F$73+Inputs!F$74&gt;='Asset Three Amortization'!C44,1,0))</f>
        <v>0</v>
      </c>
      <c r="N44" s="113">
        <f>N43*(1+Inputs!$F$72)</f>
        <v>0</v>
      </c>
      <c r="O44" s="113">
        <f>O43*(1+Inputs!$F$72)</f>
        <v>0</v>
      </c>
      <c r="P44" s="113">
        <f t="shared" si="8"/>
        <v>0</v>
      </c>
      <c r="Q44" s="45">
        <f>SUM(P$30:P44)</f>
        <v>0</v>
      </c>
      <c r="S44" s="113">
        <f>S43*(1+Inputs!$F$72)</f>
        <v>0</v>
      </c>
      <c r="T44" s="113">
        <f>T43*(1+Inputs!$F$72)</f>
        <v>0</v>
      </c>
      <c r="U44" s="113">
        <f t="shared" si="9"/>
        <v>0</v>
      </c>
      <c r="V44" s="45">
        <f>SUM(U$30:U44)</f>
        <v>0</v>
      </c>
      <c r="X44" s="52">
        <f>IF(Inputs!F$71&gt;'Asset Three Amortization'!C44,Inputs!F$195,IF(Inputs!F$71='Asset Three Amortization'!C44,Inputs!F$196,0))</f>
        <v>0</v>
      </c>
      <c r="Y44" s="52">
        <f>IF(X43&lt;&gt;Inputs!F$188,(Y43*(1+Inputs!F$192))+X44,0)</f>
        <v>0</v>
      </c>
      <c r="AA44" s="113">
        <f>AA43*(1+Inputs!$F$72)</f>
        <v>0</v>
      </c>
      <c r="AB44" s="45">
        <f>SUM(AA$30:AA44)</f>
        <v>0</v>
      </c>
      <c r="AD44" s="113">
        <f>AD43*(1+Inputs!$F$72)</f>
        <v>0</v>
      </c>
    </row>
    <row r="45" spans="1:30" ht="11.25" customHeight="1">
      <c r="A45" s="4"/>
      <c r="B45" s="4"/>
      <c r="C45" s="25">
        <f>IF(ISTEXT(C44),"",IF(MAX(C$30:C44)=W$214,"",C44+1))</f>
        <v>16</v>
      </c>
      <c r="D45" s="29" t="e">
        <f t="shared" si="10"/>
        <v>#DIV/0!</v>
      </c>
      <c r="E45" s="29" t="e">
        <f t="shared" si="6"/>
        <v>#DIV/0!</v>
      </c>
      <c r="F45" s="29" t="e">
        <f t="shared" si="11"/>
        <v>#DIV/0!</v>
      </c>
      <c r="G45" s="29" t="e">
        <f t="shared" si="12"/>
        <v>#DIV/0!</v>
      </c>
      <c r="H45" s="29" t="e">
        <f t="shared" si="7"/>
        <v>#DIV/0!</v>
      </c>
      <c r="I45" s="29" t="e">
        <f t="shared" si="7"/>
        <v>#DIV/0!</v>
      </c>
      <c r="J45" s="29" t="e">
        <f t="shared" si="5"/>
        <v>#DIV/0!</v>
      </c>
      <c r="K45" s="49" t="e">
        <f>SUM(E$30:E45)</f>
        <v>#DIV/0!</v>
      </c>
      <c r="L45" s="4"/>
      <c r="M45" s="112">
        <f>IF(Inputs!F$73&gt;'Asset Three Amortization'!C45,0,IF(Inputs!F$73+Inputs!F$74&gt;='Asset Three Amortization'!C45,1,0))</f>
        <v>0</v>
      </c>
      <c r="N45" s="113">
        <f>N44*(1+Inputs!$F$72)</f>
        <v>0</v>
      </c>
      <c r="O45" s="113">
        <f>O44*(1+Inputs!$F$72)</f>
        <v>0</v>
      </c>
      <c r="P45" s="113">
        <f t="shared" si="8"/>
        <v>0</v>
      </c>
      <c r="Q45" s="45">
        <f>SUM(P$30:P45)</f>
        <v>0</v>
      </c>
      <c r="S45" s="113">
        <f>S44*(1+Inputs!$F$72)</f>
        <v>0</v>
      </c>
      <c r="T45" s="113">
        <f>T44*(1+Inputs!$F$72)</f>
        <v>0</v>
      </c>
      <c r="U45" s="113">
        <f t="shared" si="9"/>
        <v>0</v>
      </c>
      <c r="V45" s="45">
        <f>SUM(U$30:U45)</f>
        <v>0</v>
      </c>
      <c r="X45" s="52">
        <f>IF(Inputs!F$71&gt;'Asset Three Amortization'!C45,Inputs!F$195,IF(Inputs!F$71='Asset Three Amortization'!C45,Inputs!F$196,0))</f>
        <v>0</v>
      </c>
      <c r="Y45" s="52">
        <f>IF(X44&lt;&gt;Inputs!F$188,(Y44*(1+Inputs!F$192))+X45,0)</f>
        <v>0</v>
      </c>
      <c r="AA45" s="113">
        <f>AA44*(1+Inputs!$F$72)</f>
        <v>0</v>
      </c>
      <c r="AB45" s="45">
        <f>SUM(AA$30:AA45)</f>
        <v>0</v>
      </c>
      <c r="AD45" s="113">
        <f>AD44*(1+Inputs!$F$72)</f>
        <v>0</v>
      </c>
    </row>
    <row r="46" spans="1:30" ht="11.25" customHeight="1">
      <c r="A46" s="4"/>
      <c r="B46" s="4"/>
      <c r="C46" s="25">
        <f>IF(ISTEXT(C45),"",IF(MAX(C$30:C45)=W$214,"",C45+1))</f>
        <v>17</v>
      </c>
      <c r="D46" s="29" t="e">
        <f t="shared" si="10"/>
        <v>#DIV/0!</v>
      </c>
      <c r="E46" s="29" t="e">
        <f t="shared" si="6"/>
        <v>#DIV/0!</v>
      </c>
      <c r="F46" s="29" t="e">
        <f t="shared" si="11"/>
        <v>#DIV/0!</v>
      </c>
      <c r="G46" s="29" t="e">
        <f t="shared" si="12"/>
        <v>#DIV/0!</v>
      </c>
      <c r="H46" s="29" t="e">
        <f t="shared" si="7"/>
        <v>#DIV/0!</v>
      </c>
      <c r="I46" s="29" t="e">
        <f t="shared" si="7"/>
        <v>#DIV/0!</v>
      </c>
      <c r="J46" s="29" t="e">
        <f t="shared" si="5"/>
        <v>#DIV/0!</v>
      </c>
      <c r="K46" s="49" t="e">
        <f>SUM(E$30:E46)</f>
        <v>#DIV/0!</v>
      </c>
      <c r="L46" s="4"/>
      <c r="M46" s="112">
        <f>IF(Inputs!F$73&gt;'Asset Three Amortization'!C46,0,IF(Inputs!F$73+Inputs!F$74&gt;='Asset Three Amortization'!C46,1,0))</f>
        <v>0</v>
      </c>
      <c r="N46" s="113">
        <f>N45*(1+Inputs!$F$72)</f>
        <v>0</v>
      </c>
      <c r="O46" s="113">
        <f>O45*(1+Inputs!$F$72)</f>
        <v>0</v>
      </c>
      <c r="P46" s="113">
        <f t="shared" si="8"/>
        <v>0</v>
      </c>
      <c r="Q46" s="45">
        <f>SUM(P$30:P46)</f>
        <v>0</v>
      </c>
      <c r="S46" s="113">
        <f>S45*(1+Inputs!$F$72)</f>
        <v>0</v>
      </c>
      <c r="T46" s="113">
        <f>T45*(1+Inputs!$F$72)</f>
        <v>0</v>
      </c>
      <c r="U46" s="113">
        <f t="shared" si="9"/>
        <v>0</v>
      </c>
      <c r="V46" s="45">
        <f>SUM(U$30:U46)</f>
        <v>0</v>
      </c>
      <c r="X46" s="52">
        <f>IF(Inputs!F$71&gt;'Asset Three Amortization'!C46,Inputs!F$195,IF(Inputs!F$71='Asset Three Amortization'!C46,Inputs!F$196,0))</f>
        <v>0</v>
      </c>
      <c r="Y46" s="52">
        <f>IF(X45&lt;&gt;Inputs!F$188,(Y45*(1+Inputs!F$192))+X46,0)</f>
        <v>0</v>
      </c>
      <c r="AA46" s="113">
        <f>AA45*(1+Inputs!$F$72)</f>
        <v>0</v>
      </c>
      <c r="AB46" s="45">
        <f>SUM(AA$30:AA46)</f>
        <v>0</v>
      </c>
      <c r="AD46" s="113">
        <f>AD45*(1+Inputs!$F$72)</f>
        <v>0</v>
      </c>
    </row>
    <row r="47" spans="1:30" ht="11.25" customHeight="1">
      <c r="A47" s="4"/>
      <c r="B47" s="4"/>
      <c r="C47" s="25">
        <f>IF(ISTEXT(C46),"",IF(MAX(C$30:C46)=W$214,"",C46+1))</f>
        <v>18</v>
      </c>
      <c r="D47" s="29" t="e">
        <f t="shared" si="10"/>
        <v>#DIV/0!</v>
      </c>
      <c r="E47" s="29" t="e">
        <f t="shared" si="6"/>
        <v>#DIV/0!</v>
      </c>
      <c r="F47" s="29" t="e">
        <f t="shared" si="11"/>
        <v>#DIV/0!</v>
      </c>
      <c r="G47" s="29" t="e">
        <f t="shared" si="12"/>
        <v>#DIV/0!</v>
      </c>
      <c r="H47" s="29" t="e">
        <f t="shared" si="7"/>
        <v>#DIV/0!</v>
      </c>
      <c r="I47" s="29" t="e">
        <f t="shared" si="7"/>
        <v>#DIV/0!</v>
      </c>
      <c r="J47" s="29" t="e">
        <f t="shared" si="5"/>
        <v>#DIV/0!</v>
      </c>
      <c r="K47" s="49" t="e">
        <f>SUM(E$30:E47)</f>
        <v>#DIV/0!</v>
      </c>
      <c r="L47" s="4"/>
      <c r="M47" s="112">
        <f>IF(Inputs!F$73&gt;'Asset Three Amortization'!C47,0,IF(Inputs!F$73+Inputs!F$74&gt;='Asset Three Amortization'!C47,1,0))</f>
        <v>0</v>
      </c>
      <c r="N47" s="113">
        <f>N46*(1+Inputs!$F$72)</f>
        <v>0</v>
      </c>
      <c r="O47" s="113">
        <f>O46*(1+Inputs!$F$72)</f>
        <v>0</v>
      </c>
      <c r="P47" s="113">
        <f t="shared" si="8"/>
        <v>0</v>
      </c>
      <c r="Q47" s="45">
        <f>SUM(P$30:P47)</f>
        <v>0</v>
      </c>
      <c r="S47" s="113">
        <f>S46*(1+Inputs!$F$72)</f>
        <v>0</v>
      </c>
      <c r="T47" s="113">
        <f>T46*(1+Inputs!$F$72)</f>
        <v>0</v>
      </c>
      <c r="U47" s="113">
        <f t="shared" si="9"/>
        <v>0</v>
      </c>
      <c r="V47" s="45">
        <f>SUM(U$30:U47)</f>
        <v>0</v>
      </c>
      <c r="X47" s="52">
        <f>IF(Inputs!F$71&gt;'Asset Three Amortization'!C47,Inputs!F$195,IF(Inputs!F$71='Asset Three Amortization'!C47,Inputs!F$196,0))</f>
        <v>0</v>
      </c>
      <c r="Y47" s="52">
        <f>IF(X46&lt;&gt;Inputs!F$188,(Y46*(1+Inputs!F$192))+X47,0)</f>
        <v>0</v>
      </c>
      <c r="AA47" s="113">
        <f>AA46*(1+Inputs!$F$72)</f>
        <v>0</v>
      </c>
      <c r="AB47" s="45">
        <f>SUM(AA$30:AA47)</f>
        <v>0</v>
      </c>
      <c r="AD47" s="113">
        <f>AD46*(1+Inputs!$F$72)</f>
        <v>0</v>
      </c>
    </row>
    <row r="48" spans="1:30" ht="11.25" customHeight="1">
      <c r="A48" s="4"/>
      <c r="B48" s="4"/>
      <c r="C48" s="25">
        <f>IF(ISTEXT(C47),"",IF(MAX(C$30:C47)=W$214,"",C47+1))</f>
        <v>19</v>
      </c>
      <c r="D48" s="29" t="e">
        <f t="shared" si="10"/>
        <v>#DIV/0!</v>
      </c>
      <c r="E48" s="29" t="e">
        <f t="shared" si="6"/>
        <v>#DIV/0!</v>
      </c>
      <c r="F48" s="29" t="e">
        <f t="shared" si="11"/>
        <v>#DIV/0!</v>
      </c>
      <c r="G48" s="29" t="e">
        <f t="shared" si="12"/>
        <v>#DIV/0!</v>
      </c>
      <c r="H48" s="29" t="e">
        <f t="shared" si="7"/>
        <v>#DIV/0!</v>
      </c>
      <c r="I48" s="29" t="e">
        <f t="shared" si="7"/>
        <v>#DIV/0!</v>
      </c>
      <c r="J48" s="29" t="e">
        <f t="shared" si="5"/>
        <v>#DIV/0!</v>
      </c>
      <c r="K48" s="49" t="e">
        <f>SUM(E$30:E48)</f>
        <v>#DIV/0!</v>
      </c>
      <c r="L48" s="4"/>
      <c r="M48" s="112">
        <f>IF(Inputs!F$73&gt;'Asset Three Amortization'!C48,0,IF(Inputs!F$73+Inputs!F$74&gt;='Asset Three Amortization'!C48,1,0))</f>
        <v>0</v>
      </c>
      <c r="N48" s="113">
        <f>N47*(1+Inputs!$F$72)</f>
        <v>0</v>
      </c>
      <c r="O48" s="113">
        <f>O47*(1+Inputs!$F$72)</f>
        <v>0</v>
      </c>
      <c r="P48" s="113">
        <f t="shared" si="8"/>
        <v>0</v>
      </c>
      <c r="Q48" s="45">
        <f>SUM(P$30:P48)</f>
        <v>0</v>
      </c>
      <c r="S48" s="113">
        <f>S47*(1+Inputs!$F$72)</f>
        <v>0</v>
      </c>
      <c r="T48" s="113">
        <f>T47*(1+Inputs!$F$72)</f>
        <v>0</v>
      </c>
      <c r="U48" s="113">
        <f t="shared" si="9"/>
        <v>0</v>
      </c>
      <c r="V48" s="45">
        <f>SUM(U$30:U48)</f>
        <v>0</v>
      </c>
      <c r="X48" s="52">
        <f>IF(Inputs!F$71&gt;'Asset Three Amortization'!C48,Inputs!F$195,IF(Inputs!F$71='Asset Three Amortization'!C48,Inputs!F$196,0))</f>
        <v>0</v>
      </c>
      <c r="Y48" s="52">
        <f>IF(X47&lt;&gt;Inputs!F$188,(Y47*(1+Inputs!F$192))+X48,0)</f>
        <v>0</v>
      </c>
      <c r="AA48" s="113">
        <f>AA47*(1+Inputs!$F$72)</f>
        <v>0</v>
      </c>
      <c r="AB48" s="45">
        <f>SUM(AA$30:AA48)</f>
        <v>0</v>
      </c>
      <c r="AD48" s="113">
        <f>AD47*(1+Inputs!$F$72)</f>
        <v>0</v>
      </c>
    </row>
    <row r="49" spans="1:30" ht="11.25" customHeight="1">
      <c r="A49" s="4"/>
      <c r="B49" s="4"/>
      <c r="C49" s="25">
        <f>IF(ISTEXT(C48),"",IF(MAX(C$30:C48)=W$214,"",C48+1))</f>
        <v>20</v>
      </c>
      <c r="D49" s="29" t="e">
        <f t="shared" si="10"/>
        <v>#DIV/0!</v>
      </c>
      <c r="E49" s="29" t="e">
        <f t="shared" si="6"/>
        <v>#DIV/0!</v>
      </c>
      <c r="F49" s="29" t="e">
        <f t="shared" si="11"/>
        <v>#DIV/0!</v>
      </c>
      <c r="G49" s="29" t="e">
        <f t="shared" si="12"/>
        <v>#DIV/0!</v>
      </c>
      <c r="H49" s="29" t="e">
        <f t="shared" si="7"/>
        <v>#DIV/0!</v>
      </c>
      <c r="I49" s="29" t="e">
        <f t="shared" si="7"/>
        <v>#DIV/0!</v>
      </c>
      <c r="J49" s="29" t="e">
        <f t="shared" si="5"/>
        <v>#DIV/0!</v>
      </c>
      <c r="K49" s="49" t="e">
        <f>SUM(E$30:E49)</f>
        <v>#DIV/0!</v>
      </c>
      <c r="L49" s="4"/>
      <c r="M49" s="112">
        <f>IF(Inputs!F$73&gt;'Asset Three Amortization'!C49,0,IF(Inputs!F$73+Inputs!F$74&gt;='Asset Three Amortization'!C49,1,0))</f>
        <v>0</v>
      </c>
      <c r="N49" s="113">
        <f>N48*(1+Inputs!$F$72)</f>
        <v>0</v>
      </c>
      <c r="O49" s="113">
        <f>O48*(1+Inputs!$F$72)</f>
        <v>0</v>
      </c>
      <c r="P49" s="113">
        <f t="shared" si="8"/>
        <v>0</v>
      </c>
      <c r="Q49" s="45">
        <f>SUM(P$30:P49)</f>
        <v>0</v>
      </c>
      <c r="S49" s="113">
        <f>S48*(1+Inputs!$F$72)</f>
        <v>0</v>
      </c>
      <c r="T49" s="113">
        <f>T48*(1+Inputs!$F$72)</f>
        <v>0</v>
      </c>
      <c r="U49" s="113">
        <f t="shared" si="9"/>
        <v>0</v>
      </c>
      <c r="V49" s="45">
        <f>SUM(U$30:U49)</f>
        <v>0</v>
      </c>
      <c r="X49" s="52">
        <f>IF(Inputs!F$71&gt;'Asset Three Amortization'!C49,Inputs!F$195,IF(Inputs!F$71='Asset Three Amortization'!C49,Inputs!F$196,0))</f>
        <v>0</v>
      </c>
      <c r="Y49" s="52">
        <f>IF(X48&lt;&gt;Inputs!F$188,(Y48*(1+Inputs!F$192))+X49,0)</f>
        <v>0</v>
      </c>
      <c r="AA49" s="113">
        <f>AA48*(1+Inputs!$F$72)</f>
        <v>0</v>
      </c>
      <c r="AB49" s="45">
        <f>SUM(AA$30:AA49)</f>
        <v>0</v>
      </c>
      <c r="AD49" s="113">
        <f>AD48*(1+Inputs!$F$72)</f>
        <v>0</v>
      </c>
    </row>
    <row r="50" spans="1:30" ht="11.25" customHeight="1">
      <c r="A50" s="4"/>
      <c r="B50" s="4"/>
      <c r="C50" s="25">
        <f>IF(ISTEXT(C49),"",IF(MAX(C$30:C49)=W$214,"",C49+1))</f>
        <v>21</v>
      </c>
      <c r="D50" s="29" t="e">
        <f t="shared" si="10"/>
        <v>#DIV/0!</v>
      </c>
      <c r="E50" s="29" t="e">
        <f t="shared" si="6"/>
        <v>#DIV/0!</v>
      </c>
      <c r="F50" s="29" t="e">
        <f t="shared" si="11"/>
        <v>#DIV/0!</v>
      </c>
      <c r="G50" s="29" t="e">
        <f t="shared" si="12"/>
        <v>#DIV/0!</v>
      </c>
      <c r="H50" s="29" t="e">
        <f t="shared" si="7"/>
        <v>#DIV/0!</v>
      </c>
      <c r="I50" s="29" t="e">
        <f t="shared" si="7"/>
        <v>#DIV/0!</v>
      </c>
      <c r="J50" s="29" t="e">
        <f t="shared" si="5"/>
        <v>#DIV/0!</v>
      </c>
      <c r="K50" s="49" t="e">
        <f>SUM(E$30:E50)</f>
        <v>#DIV/0!</v>
      </c>
      <c r="L50" s="4"/>
      <c r="M50" s="112">
        <f>IF(Inputs!F$73&gt;'Asset Three Amortization'!C50,0,IF(Inputs!F$73+Inputs!F$74&gt;='Asset Three Amortization'!C50,1,0))</f>
        <v>0</v>
      </c>
      <c r="N50" s="113">
        <f>N49*(1+Inputs!$F$72)</f>
        <v>0</v>
      </c>
      <c r="O50" s="113">
        <f>O49*(1+Inputs!$F$72)</f>
        <v>0</v>
      </c>
      <c r="P50" s="113">
        <f t="shared" si="8"/>
        <v>0</v>
      </c>
      <c r="Q50" s="45">
        <f>SUM(P$30:P50)</f>
        <v>0</v>
      </c>
      <c r="S50" s="113">
        <f>S49*(1+Inputs!$F$72)</f>
        <v>0</v>
      </c>
      <c r="T50" s="113">
        <f>T49*(1+Inputs!$F$72)</f>
        <v>0</v>
      </c>
      <c r="U50" s="113">
        <f t="shared" si="9"/>
        <v>0</v>
      </c>
      <c r="V50" s="45">
        <f>SUM(U$30:U50)</f>
        <v>0</v>
      </c>
      <c r="X50" s="52">
        <f>IF(Inputs!F$71&gt;'Asset Three Amortization'!C50,Inputs!F$195,IF(Inputs!F$71='Asset Three Amortization'!C50,Inputs!F$196,0))</f>
        <v>0</v>
      </c>
      <c r="Y50" s="52">
        <f>IF(X49&lt;&gt;Inputs!F$188,(Y49*(1+Inputs!F$192))+X50,0)</f>
        <v>0</v>
      </c>
      <c r="AA50" s="113">
        <f>AA49*(1+Inputs!$F$72)</f>
        <v>0</v>
      </c>
      <c r="AB50" s="45">
        <f>SUM(AA$30:AA50)</f>
        <v>0</v>
      </c>
      <c r="AD50" s="113">
        <f>AD49*(1+Inputs!$F$72)</f>
        <v>0</v>
      </c>
    </row>
    <row r="51" spans="1:30" ht="11.25" customHeight="1">
      <c r="A51" s="4"/>
      <c r="B51" s="4"/>
      <c r="C51" s="25">
        <f>IF(ISTEXT(C50),"",IF(MAX(C$30:C50)=W$214,"",C50+1))</f>
        <v>22</v>
      </c>
      <c r="D51" s="29" t="e">
        <f t="shared" si="10"/>
        <v>#DIV/0!</v>
      </c>
      <c r="E51" s="29" t="e">
        <f t="shared" si="6"/>
        <v>#DIV/0!</v>
      </c>
      <c r="F51" s="29" t="e">
        <f t="shared" si="11"/>
        <v>#DIV/0!</v>
      </c>
      <c r="G51" s="29" t="e">
        <f t="shared" si="12"/>
        <v>#DIV/0!</v>
      </c>
      <c r="H51" s="29" t="e">
        <f t="shared" si="7"/>
        <v>#DIV/0!</v>
      </c>
      <c r="I51" s="29" t="e">
        <f t="shared" si="7"/>
        <v>#DIV/0!</v>
      </c>
      <c r="J51" s="29" t="e">
        <f t="shared" si="5"/>
        <v>#DIV/0!</v>
      </c>
      <c r="K51" s="49" t="e">
        <f>SUM(E$30:E51)</f>
        <v>#DIV/0!</v>
      </c>
      <c r="L51" s="4"/>
      <c r="M51" s="112">
        <f>IF(Inputs!F$73&gt;'Asset Three Amortization'!C51,0,IF(Inputs!F$73+Inputs!F$74&gt;='Asset Three Amortization'!C51,1,0))</f>
        <v>0</v>
      </c>
      <c r="N51" s="113">
        <f>N50*(1+Inputs!$F$72)</f>
        <v>0</v>
      </c>
      <c r="O51" s="113">
        <f>O50*(1+Inputs!$F$72)</f>
        <v>0</v>
      </c>
      <c r="P51" s="113">
        <f t="shared" si="8"/>
        <v>0</v>
      </c>
      <c r="Q51" s="45">
        <f>SUM(P$30:P51)</f>
        <v>0</v>
      </c>
      <c r="S51" s="113">
        <f>S50*(1+Inputs!$F$72)</f>
        <v>0</v>
      </c>
      <c r="T51" s="113">
        <f>T50*(1+Inputs!$F$72)</f>
        <v>0</v>
      </c>
      <c r="U51" s="113">
        <f t="shared" si="9"/>
        <v>0</v>
      </c>
      <c r="V51" s="45">
        <f>SUM(U$30:U51)</f>
        <v>0</v>
      </c>
      <c r="X51" s="52">
        <f>IF(Inputs!F$71&gt;'Asset Three Amortization'!C51,Inputs!F$195,IF(Inputs!F$71='Asset Three Amortization'!C51,Inputs!F$196,0))</f>
        <v>0</v>
      </c>
      <c r="Y51" s="52">
        <f>IF(X50&lt;&gt;Inputs!F$188,(Y50*(1+Inputs!F$192))+X51,0)</f>
        <v>0</v>
      </c>
      <c r="AA51" s="113">
        <f>AA50*(1+Inputs!$F$72)</f>
        <v>0</v>
      </c>
      <c r="AB51" s="45">
        <f>SUM(AA$30:AA51)</f>
        <v>0</v>
      </c>
      <c r="AD51" s="113">
        <f>AD50*(1+Inputs!$F$72)</f>
        <v>0</v>
      </c>
    </row>
    <row r="52" spans="1:30" ht="11.25" customHeight="1">
      <c r="A52" s="4"/>
      <c r="B52" s="4"/>
      <c r="C52" s="25">
        <f>IF(ISTEXT(C51),"",IF(MAX(C$30:C51)=W$214,"",C51+1))</f>
        <v>23</v>
      </c>
      <c r="D52" s="29" t="e">
        <f t="shared" si="10"/>
        <v>#DIV/0!</v>
      </c>
      <c r="E52" s="29" t="e">
        <f t="shared" si="6"/>
        <v>#DIV/0!</v>
      </c>
      <c r="F52" s="29" t="e">
        <f t="shared" si="11"/>
        <v>#DIV/0!</v>
      </c>
      <c r="G52" s="29" t="e">
        <f t="shared" si="12"/>
        <v>#DIV/0!</v>
      </c>
      <c r="H52" s="29" t="e">
        <f t="shared" si="7"/>
        <v>#DIV/0!</v>
      </c>
      <c r="I52" s="29" t="e">
        <f t="shared" si="7"/>
        <v>#DIV/0!</v>
      </c>
      <c r="J52" s="29" t="e">
        <f t="shared" si="5"/>
        <v>#DIV/0!</v>
      </c>
      <c r="K52" s="49" t="e">
        <f>SUM(E$30:E52)</f>
        <v>#DIV/0!</v>
      </c>
      <c r="L52" s="4"/>
      <c r="M52" s="112">
        <f>IF(Inputs!F$73&gt;'Asset Three Amortization'!C52,0,IF(Inputs!F$73+Inputs!F$74&gt;='Asset Three Amortization'!C52,1,0))</f>
        <v>0</v>
      </c>
      <c r="N52" s="113">
        <f>N51*(1+Inputs!$F$72)</f>
        <v>0</v>
      </c>
      <c r="O52" s="113">
        <f>O51*(1+Inputs!$F$72)</f>
        <v>0</v>
      </c>
      <c r="P52" s="113">
        <f t="shared" si="8"/>
        <v>0</v>
      </c>
      <c r="Q52" s="45">
        <f>SUM(P$30:P52)</f>
        <v>0</v>
      </c>
      <c r="S52" s="113">
        <f>S51*(1+Inputs!$F$72)</f>
        <v>0</v>
      </c>
      <c r="T52" s="113">
        <f>T51*(1+Inputs!$F$72)</f>
        <v>0</v>
      </c>
      <c r="U52" s="113">
        <f t="shared" si="9"/>
        <v>0</v>
      </c>
      <c r="V52" s="45">
        <f>SUM(U$30:U52)</f>
        <v>0</v>
      </c>
      <c r="X52" s="52">
        <f>IF(Inputs!F$71&gt;'Asset Three Amortization'!C52,Inputs!F$195,IF(Inputs!F$71='Asset Three Amortization'!C52,Inputs!F$196,0))</f>
        <v>0</v>
      </c>
      <c r="Y52" s="52">
        <f>IF(X51&lt;&gt;Inputs!F$188,(Y51*(1+Inputs!F$192))+X52,0)</f>
        <v>0</v>
      </c>
      <c r="AA52" s="113">
        <f>AA51*(1+Inputs!$F$72)</f>
        <v>0</v>
      </c>
      <c r="AB52" s="45">
        <f>SUM(AA$30:AA52)</f>
        <v>0</v>
      </c>
      <c r="AD52" s="113">
        <f>AD51*(1+Inputs!$F$72)</f>
        <v>0</v>
      </c>
    </row>
    <row r="53" spans="1:30" ht="11.25" customHeight="1">
      <c r="A53" s="4"/>
      <c r="B53" s="4"/>
      <c r="C53" s="25">
        <f>IF(ISTEXT(C52),"",IF(MAX(C$30:C52)=W$214,"",C52+1))</f>
        <v>24</v>
      </c>
      <c r="D53" s="29" t="e">
        <f t="shared" si="10"/>
        <v>#DIV/0!</v>
      </c>
      <c r="E53" s="29" t="e">
        <f t="shared" si="6"/>
        <v>#DIV/0!</v>
      </c>
      <c r="F53" s="29" t="e">
        <f t="shared" si="11"/>
        <v>#DIV/0!</v>
      </c>
      <c r="G53" s="29" t="e">
        <f t="shared" si="12"/>
        <v>#DIV/0!</v>
      </c>
      <c r="H53" s="29" t="e">
        <f t="shared" si="7"/>
        <v>#DIV/0!</v>
      </c>
      <c r="I53" s="29" t="e">
        <f t="shared" si="7"/>
        <v>#DIV/0!</v>
      </c>
      <c r="J53" s="29" t="e">
        <f t="shared" si="5"/>
        <v>#DIV/0!</v>
      </c>
      <c r="K53" s="49" t="e">
        <f>SUM(E$30:E53)</f>
        <v>#DIV/0!</v>
      </c>
      <c r="L53" s="4"/>
      <c r="M53" s="112">
        <f>IF(Inputs!F$73&gt;'Asset Three Amortization'!C53,0,IF(Inputs!F$73+Inputs!F$74&gt;='Asset Three Amortization'!C53,1,0))</f>
        <v>0</v>
      </c>
      <c r="N53" s="113">
        <f>N52*(1+Inputs!$F$72)</f>
        <v>0</v>
      </c>
      <c r="O53" s="113">
        <f>O52*(1+Inputs!$F$72)</f>
        <v>0</v>
      </c>
      <c r="P53" s="113">
        <f t="shared" si="8"/>
        <v>0</v>
      </c>
      <c r="Q53" s="45">
        <f>SUM(P$30:P53)</f>
        <v>0</v>
      </c>
      <c r="S53" s="113">
        <f>S52*(1+Inputs!$F$72)</f>
        <v>0</v>
      </c>
      <c r="T53" s="113">
        <f>T52*(1+Inputs!$F$72)</f>
        <v>0</v>
      </c>
      <c r="U53" s="113">
        <f t="shared" si="9"/>
        <v>0</v>
      </c>
      <c r="V53" s="45">
        <f>SUM(U$30:U53)</f>
        <v>0</v>
      </c>
      <c r="X53" s="52">
        <f>IF(Inputs!F$71&gt;'Asset Three Amortization'!C53,Inputs!F$195,IF(Inputs!F$71='Asset Three Amortization'!C53,Inputs!F$196,0))</f>
        <v>0</v>
      </c>
      <c r="Y53" s="52">
        <f>IF(X52&lt;&gt;Inputs!F$188,(Y52*(1+Inputs!F$192))+X53,0)</f>
        <v>0</v>
      </c>
      <c r="AA53" s="113">
        <f>AA52*(1+Inputs!$F$72)</f>
        <v>0</v>
      </c>
      <c r="AB53" s="45">
        <f>SUM(AA$30:AA53)</f>
        <v>0</v>
      </c>
      <c r="AD53" s="113">
        <f>AD52*(1+Inputs!$F$72)</f>
        <v>0</v>
      </c>
    </row>
    <row r="54" spans="1:30" ht="11.25" customHeight="1">
      <c r="A54" s="4"/>
      <c r="B54" s="4"/>
      <c r="C54" s="25">
        <f>IF(ISTEXT(C53),"",IF(MAX(C$30:C53)=W$214,"",C53+1))</f>
        <v>25</v>
      </c>
      <c r="D54" s="29" t="e">
        <f t="shared" si="10"/>
        <v>#DIV/0!</v>
      </c>
      <c r="E54" s="29" t="e">
        <f t="shared" si="6"/>
        <v>#DIV/0!</v>
      </c>
      <c r="F54" s="29" t="e">
        <f t="shared" si="11"/>
        <v>#DIV/0!</v>
      </c>
      <c r="G54" s="29" t="e">
        <f t="shared" si="12"/>
        <v>#DIV/0!</v>
      </c>
      <c r="H54" s="29" t="e">
        <f t="shared" si="7"/>
        <v>#DIV/0!</v>
      </c>
      <c r="I54" s="29" t="e">
        <f t="shared" si="7"/>
        <v>#DIV/0!</v>
      </c>
      <c r="J54" s="29" t="e">
        <f t="shared" si="5"/>
        <v>#DIV/0!</v>
      </c>
      <c r="K54" s="49" t="e">
        <f>SUM(E$30:E54)</f>
        <v>#DIV/0!</v>
      </c>
      <c r="L54" s="4"/>
      <c r="M54" s="112">
        <f>IF(Inputs!F$73&gt;'Asset Three Amortization'!C54,0,IF(Inputs!F$73+Inputs!F$74&gt;='Asset Three Amortization'!C54,1,0))</f>
        <v>0</v>
      </c>
      <c r="N54" s="113">
        <f>N53*(1+Inputs!$F$72)</f>
        <v>0</v>
      </c>
      <c r="O54" s="113">
        <f>O53*(1+Inputs!$F$72)</f>
        <v>0</v>
      </c>
      <c r="P54" s="113">
        <f t="shared" si="8"/>
        <v>0</v>
      </c>
      <c r="Q54" s="45">
        <f>SUM(P$30:P54)</f>
        <v>0</v>
      </c>
      <c r="S54" s="113">
        <f>S53*(1+Inputs!$F$72)</f>
        <v>0</v>
      </c>
      <c r="T54" s="113">
        <f>T53*(1+Inputs!$F$72)</f>
        <v>0</v>
      </c>
      <c r="U54" s="113">
        <f t="shared" si="9"/>
        <v>0</v>
      </c>
      <c r="V54" s="45">
        <f>SUM(U$30:U54)</f>
        <v>0</v>
      </c>
      <c r="X54" s="52">
        <f>IF(Inputs!F$71&gt;'Asset Three Amortization'!C54,Inputs!F$195,IF(Inputs!F$71='Asset Three Amortization'!C54,Inputs!F$196,0))</f>
        <v>0</v>
      </c>
      <c r="Y54" s="52">
        <f>IF(X53&lt;&gt;Inputs!F$188,(Y53*(1+Inputs!F$192))+X54,0)</f>
        <v>0</v>
      </c>
      <c r="AA54" s="113">
        <f>AA53*(1+Inputs!$F$72)</f>
        <v>0</v>
      </c>
      <c r="AB54" s="45">
        <f>SUM(AA$30:AA54)</f>
        <v>0</v>
      </c>
      <c r="AD54" s="113">
        <f>AD53*(1+Inputs!$F$72)</f>
        <v>0</v>
      </c>
    </row>
    <row r="55" spans="1:30" ht="11.25" customHeight="1">
      <c r="A55" s="4"/>
      <c r="B55" s="4"/>
      <c r="C55" s="25">
        <f>IF(ISTEXT(C54),"",IF(MAX(C$30:C54)=W$214,"",C54+1))</f>
        <v>26</v>
      </c>
      <c r="D55" s="29" t="e">
        <f t="shared" si="10"/>
        <v>#DIV/0!</v>
      </c>
      <c r="E55" s="29" t="e">
        <f t="shared" si="6"/>
        <v>#DIV/0!</v>
      </c>
      <c r="F55" s="29" t="e">
        <f t="shared" si="11"/>
        <v>#DIV/0!</v>
      </c>
      <c r="G55" s="29" t="e">
        <f t="shared" si="12"/>
        <v>#DIV/0!</v>
      </c>
      <c r="H55" s="29" t="e">
        <f t="shared" si="7"/>
        <v>#DIV/0!</v>
      </c>
      <c r="I55" s="29" t="e">
        <f t="shared" si="7"/>
        <v>#DIV/0!</v>
      </c>
      <c r="J55" s="29" t="e">
        <f t="shared" si="5"/>
        <v>#DIV/0!</v>
      </c>
      <c r="K55" s="49" t="e">
        <f>SUM(E$30:E55)</f>
        <v>#DIV/0!</v>
      </c>
      <c r="L55" s="4"/>
      <c r="M55" s="112">
        <f>IF(Inputs!F$73&gt;'Asset Three Amortization'!C55,0,IF(Inputs!F$73+Inputs!F$74&gt;='Asset Three Amortization'!C55,1,0))</f>
        <v>0</v>
      </c>
      <c r="N55" s="113">
        <f>N54*(1+Inputs!$F$72)</f>
        <v>0</v>
      </c>
      <c r="O55" s="113">
        <f>O54*(1+Inputs!$F$72)</f>
        <v>0</v>
      </c>
      <c r="P55" s="113">
        <f t="shared" si="8"/>
        <v>0</v>
      </c>
      <c r="Q55" s="45">
        <f>SUM(P$30:P55)</f>
        <v>0</v>
      </c>
      <c r="S55" s="113">
        <f>S54*(1+Inputs!$F$72)</f>
        <v>0</v>
      </c>
      <c r="T55" s="113">
        <f>T54*(1+Inputs!$F$72)</f>
        <v>0</v>
      </c>
      <c r="U55" s="113">
        <f t="shared" si="9"/>
        <v>0</v>
      </c>
      <c r="V55" s="45">
        <f>SUM(U$30:U55)</f>
        <v>0</v>
      </c>
      <c r="X55" s="52">
        <f>IF(Inputs!F$71&gt;'Asset Three Amortization'!C55,Inputs!F$195,IF(Inputs!F$71='Asset Three Amortization'!C55,Inputs!F$196,0))</f>
        <v>0</v>
      </c>
      <c r="Y55" s="52">
        <f>IF(X54&lt;&gt;Inputs!F$188,(Y54*(1+Inputs!F$192))+X55,0)</f>
        <v>0</v>
      </c>
      <c r="AA55" s="113">
        <f>AA54*(1+Inputs!$F$72)</f>
        <v>0</v>
      </c>
      <c r="AB55" s="45">
        <f>SUM(AA$30:AA55)</f>
        <v>0</v>
      </c>
      <c r="AD55" s="113">
        <f>AD54*(1+Inputs!$F$72)</f>
        <v>0</v>
      </c>
    </row>
    <row r="56" spans="1:30" ht="11.25" customHeight="1">
      <c r="A56" s="4"/>
      <c r="B56" s="4"/>
      <c r="C56" s="25">
        <f>IF(ISTEXT(C55),"",IF(MAX(C$30:C55)=W$214,"",C55+1))</f>
        <v>27</v>
      </c>
      <c r="D56" s="29" t="e">
        <f t="shared" si="10"/>
        <v>#DIV/0!</v>
      </c>
      <c r="E56" s="29" t="e">
        <f t="shared" si="6"/>
        <v>#DIV/0!</v>
      </c>
      <c r="F56" s="29" t="e">
        <f t="shared" si="11"/>
        <v>#DIV/0!</v>
      </c>
      <c r="G56" s="29" t="e">
        <f t="shared" si="12"/>
        <v>#DIV/0!</v>
      </c>
      <c r="H56" s="29" t="e">
        <f t="shared" si="7"/>
        <v>#DIV/0!</v>
      </c>
      <c r="I56" s="29" t="e">
        <f t="shared" si="7"/>
        <v>#DIV/0!</v>
      </c>
      <c r="J56" s="29" t="e">
        <f t="shared" si="5"/>
        <v>#DIV/0!</v>
      </c>
      <c r="K56" s="49" t="e">
        <f>SUM(E$30:E56)</f>
        <v>#DIV/0!</v>
      </c>
      <c r="L56" s="4"/>
      <c r="M56" s="112">
        <f>IF(Inputs!F$73&gt;'Asset Three Amortization'!C56,0,IF(Inputs!F$73+Inputs!F$74&gt;='Asset Three Amortization'!C56,1,0))</f>
        <v>0</v>
      </c>
      <c r="N56" s="113">
        <f>N55*(1+Inputs!$F$72)</f>
        <v>0</v>
      </c>
      <c r="O56" s="113">
        <f>O55*(1+Inputs!$F$72)</f>
        <v>0</v>
      </c>
      <c r="P56" s="113">
        <f t="shared" si="8"/>
        <v>0</v>
      </c>
      <c r="Q56" s="45">
        <f>SUM(P$30:P56)</f>
        <v>0</v>
      </c>
      <c r="S56" s="113">
        <f>S55*(1+Inputs!$F$72)</f>
        <v>0</v>
      </c>
      <c r="T56" s="113">
        <f>T55*(1+Inputs!$F$72)</f>
        <v>0</v>
      </c>
      <c r="U56" s="113">
        <f t="shared" si="9"/>
        <v>0</v>
      </c>
      <c r="V56" s="45">
        <f>SUM(U$30:U56)</f>
        <v>0</v>
      </c>
      <c r="X56" s="52">
        <f>IF(Inputs!F$71&gt;'Asset Three Amortization'!C56,Inputs!F$195,IF(Inputs!F$71='Asset Three Amortization'!C56,Inputs!F$196,0))</f>
        <v>0</v>
      </c>
      <c r="Y56" s="52">
        <f>IF(X55&lt;&gt;Inputs!F$188,(Y55*(1+Inputs!F$192))+X56,0)</f>
        <v>0</v>
      </c>
      <c r="AA56" s="113">
        <f>AA55*(1+Inputs!$F$72)</f>
        <v>0</v>
      </c>
      <c r="AB56" s="45">
        <f>SUM(AA$30:AA56)</f>
        <v>0</v>
      </c>
      <c r="AD56" s="113">
        <f>AD55*(1+Inputs!$F$72)</f>
        <v>0</v>
      </c>
    </row>
    <row r="57" spans="1:30" ht="11.25" customHeight="1">
      <c r="A57" s="4"/>
      <c r="B57" s="4"/>
      <c r="C57" s="25">
        <f>IF(ISTEXT(C56),"",IF(MAX(C$30:C56)=W$214,"",C56+1))</f>
        <v>28</v>
      </c>
      <c r="D57" s="29" t="e">
        <f t="shared" si="10"/>
        <v>#DIV/0!</v>
      </c>
      <c r="E57" s="29" t="e">
        <f t="shared" si="6"/>
        <v>#DIV/0!</v>
      </c>
      <c r="F57" s="29" t="e">
        <f t="shared" si="11"/>
        <v>#DIV/0!</v>
      </c>
      <c r="G57" s="29" t="e">
        <f t="shared" si="12"/>
        <v>#DIV/0!</v>
      </c>
      <c r="H57" s="29" t="e">
        <f t="shared" si="7"/>
        <v>#DIV/0!</v>
      </c>
      <c r="I57" s="29" t="e">
        <f t="shared" si="7"/>
        <v>#DIV/0!</v>
      </c>
      <c r="J57" s="29" t="e">
        <f t="shared" si="5"/>
        <v>#DIV/0!</v>
      </c>
      <c r="K57" s="49" t="e">
        <f>SUM(E$30:E57)</f>
        <v>#DIV/0!</v>
      </c>
      <c r="L57" s="4"/>
      <c r="M57" s="112">
        <f>IF(Inputs!F$73&gt;'Asset Three Amortization'!C57,0,IF(Inputs!F$73+Inputs!F$74&gt;='Asset Three Amortization'!C57,1,0))</f>
        <v>0</v>
      </c>
      <c r="N57" s="113">
        <f>N56*(1+Inputs!$F$72)</f>
        <v>0</v>
      </c>
      <c r="O57" s="113">
        <f>O56*(1+Inputs!$F$72)</f>
        <v>0</v>
      </c>
      <c r="P57" s="113">
        <f t="shared" si="8"/>
        <v>0</v>
      </c>
      <c r="Q57" s="45">
        <f>SUM(P$30:P57)</f>
        <v>0</v>
      </c>
      <c r="S57" s="113">
        <f>S56*(1+Inputs!$F$72)</f>
        <v>0</v>
      </c>
      <c r="T57" s="113">
        <f>T56*(1+Inputs!$F$72)</f>
        <v>0</v>
      </c>
      <c r="U57" s="113">
        <f t="shared" si="9"/>
        <v>0</v>
      </c>
      <c r="V57" s="45">
        <f>SUM(U$30:U57)</f>
        <v>0</v>
      </c>
      <c r="X57" s="52">
        <f>IF(Inputs!F$71&gt;'Asset Three Amortization'!C57,Inputs!F$195,IF(Inputs!F$71='Asset Three Amortization'!C57,Inputs!F$196,0))</f>
        <v>0</v>
      </c>
      <c r="Y57" s="52">
        <f>IF(X56&lt;&gt;Inputs!F$188,(Y56*(1+Inputs!F$192))+X57,0)</f>
        <v>0</v>
      </c>
      <c r="AA57" s="113">
        <f>AA56*(1+Inputs!$F$72)</f>
        <v>0</v>
      </c>
      <c r="AB57" s="45">
        <f>SUM(AA$30:AA57)</f>
        <v>0</v>
      </c>
      <c r="AD57" s="113">
        <f>AD56*(1+Inputs!$F$72)</f>
        <v>0</v>
      </c>
    </row>
    <row r="58" spans="1:30" ht="11.25" customHeight="1">
      <c r="A58" s="4"/>
      <c r="B58" s="4"/>
      <c r="C58" s="25">
        <f>IF(ISTEXT(C57),"",IF(MAX(C$30:C57)=W$214,"",C57+1))</f>
        <v>29</v>
      </c>
      <c r="D58" s="29" t="e">
        <f t="shared" si="10"/>
        <v>#DIV/0!</v>
      </c>
      <c r="E58" s="29" t="e">
        <f t="shared" si="6"/>
        <v>#DIV/0!</v>
      </c>
      <c r="F58" s="29" t="e">
        <f t="shared" si="11"/>
        <v>#DIV/0!</v>
      </c>
      <c r="G58" s="29" t="e">
        <f t="shared" si="12"/>
        <v>#DIV/0!</v>
      </c>
      <c r="H58" s="29" t="e">
        <f t="shared" si="7"/>
        <v>#DIV/0!</v>
      </c>
      <c r="I58" s="29" t="e">
        <f t="shared" si="7"/>
        <v>#DIV/0!</v>
      </c>
      <c r="J58" s="29" t="e">
        <f t="shared" si="5"/>
        <v>#DIV/0!</v>
      </c>
      <c r="K58" s="49" t="e">
        <f>SUM(E$30:E58)</f>
        <v>#DIV/0!</v>
      </c>
      <c r="L58" s="4"/>
      <c r="M58" s="112">
        <f>IF(Inputs!F$73&gt;'Asset Three Amortization'!C58,0,IF(Inputs!F$73+Inputs!F$74&gt;='Asset Three Amortization'!C58,1,0))</f>
        <v>0</v>
      </c>
      <c r="N58" s="113">
        <f>N57*(1+Inputs!$F$72)</f>
        <v>0</v>
      </c>
      <c r="O58" s="113">
        <f>O57*(1+Inputs!$F$72)</f>
        <v>0</v>
      </c>
      <c r="P58" s="113">
        <f t="shared" si="8"/>
        <v>0</v>
      </c>
      <c r="Q58" s="45">
        <f>SUM(P$30:P58)</f>
        <v>0</v>
      </c>
      <c r="S58" s="113">
        <f>S57*(1+Inputs!$F$72)</f>
        <v>0</v>
      </c>
      <c r="T58" s="113">
        <f>T57*(1+Inputs!$F$72)</f>
        <v>0</v>
      </c>
      <c r="U58" s="113">
        <f t="shared" si="9"/>
        <v>0</v>
      </c>
      <c r="V58" s="45">
        <f>SUM(U$30:U58)</f>
        <v>0</v>
      </c>
      <c r="X58" s="52">
        <f>IF(Inputs!F$71&gt;'Asset Three Amortization'!C58,Inputs!F$195,IF(Inputs!F$71='Asset Three Amortization'!C58,Inputs!F$196,0))</f>
        <v>0</v>
      </c>
      <c r="Y58" s="52">
        <f>IF(X57&lt;&gt;Inputs!F$188,(Y57*(1+Inputs!F$192))+X58,0)</f>
        <v>0</v>
      </c>
      <c r="AA58" s="113">
        <f>AA57*(1+Inputs!$F$72)</f>
        <v>0</v>
      </c>
      <c r="AB58" s="45">
        <f>SUM(AA$30:AA58)</f>
        <v>0</v>
      </c>
      <c r="AD58" s="113">
        <f>AD57*(1+Inputs!$F$72)</f>
        <v>0</v>
      </c>
    </row>
    <row r="59" spans="1:30" ht="11.25" customHeight="1">
      <c r="A59" s="4"/>
      <c r="B59" s="4"/>
      <c r="C59" s="25">
        <f>IF(ISTEXT(C58),"",IF(MAX(C$30:C58)=W$214,"",C58+1))</f>
        <v>30</v>
      </c>
      <c r="D59" s="29" t="e">
        <f t="shared" si="10"/>
        <v>#DIV/0!</v>
      </c>
      <c r="E59" s="29" t="e">
        <f t="shared" si="6"/>
        <v>#DIV/0!</v>
      </c>
      <c r="F59" s="29" t="e">
        <f t="shared" si="11"/>
        <v>#DIV/0!</v>
      </c>
      <c r="G59" s="29" t="e">
        <f t="shared" si="12"/>
        <v>#DIV/0!</v>
      </c>
      <c r="H59" s="29" t="e">
        <f t="shared" si="7"/>
        <v>#DIV/0!</v>
      </c>
      <c r="I59" s="29" t="e">
        <f t="shared" si="7"/>
        <v>#DIV/0!</v>
      </c>
      <c r="J59" s="29" t="e">
        <f t="shared" si="5"/>
        <v>#DIV/0!</v>
      </c>
      <c r="K59" s="49" t="e">
        <f>SUM(E$30:E59)</f>
        <v>#DIV/0!</v>
      </c>
      <c r="L59" s="4"/>
      <c r="M59" s="112">
        <f>IF(Inputs!F$73&gt;'Asset Three Amortization'!C59,0,IF(Inputs!F$73+Inputs!F$74&gt;='Asset Three Amortization'!C59,1,0))</f>
        <v>0</v>
      </c>
      <c r="N59" s="113">
        <f>N58*(1+Inputs!$F$72)</f>
        <v>0</v>
      </c>
      <c r="O59" s="113">
        <f>O58*(1+Inputs!$F$72)</f>
        <v>0</v>
      </c>
      <c r="P59" s="113">
        <f t="shared" si="8"/>
        <v>0</v>
      </c>
      <c r="Q59" s="45">
        <f>SUM(P$30:P59)</f>
        <v>0</v>
      </c>
      <c r="S59" s="113">
        <f>S58*(1+Inputs!$F$72)</f>
        <v>0</v>
      </c>
      <c r="T59" s="113">
        <f>T58*(1+Inputs!$F$72)</f>
        <v>0</v>
      </c>
      <c r="U59" s="113">
        <f t="shared" si="9"/>
        <v>0</v>
      </c>
      <c r="V59" s="45">
        <f>SUM(U$30:U59)</f>
        <v>0</v>
      </c>
      <c r="X59" s="52">
        <f>IF(Inputs!F$71&gt;'Asset Three Amortization'!C59,Inputs!F$195,IF(Inputs!F$71='Asset Three Amortization'!C59,Inputs!F$196,0))</f>
        <v>0</v>
      </c>
      <c r="Y59" s="52">
        <f>IF(X58&lt;&gt;Inputs!F$188,(Y58*(1+Inputs!F$192))+X59,0)</f>
        <v>0</v>
      </c>
      <c r="AA59" s="113">
        <f>AA58*(1+Inputs!$F$72)</f>
        <v>0</v>
      </c>
      <c r="AB59" s="45">
        <f>SUM(AA$30:AA59)</f>
        <v>0</v>
      </c>
      <c r="AD59" s="113">
        <f>AD58*(1+Inputs!$F$72)</f>
        <v>0</v>
      </c>
    </row>
    <row r="193" spans="17:23" ht="13.5" hidden="1" thickTop="1">
      <c r="Q193" s="30" t="s">
        <v>55</v>
      </c>
      <c r="R193" s="31"/>
      <c r="S193" s="31"/>
      <c r="T193" s="31"/>
      <c r="U193" s="31"/>
      <c r="V193" s="31"/>
      <c r="W193" s="32"/>
    </row>
    <row r="194" spans="17:23" ht="12.75" hidden="1">
      <c r="Q194" s="33"/>
      <c r="R194" s="34"/>
      <c r="S194" s="34"/>
      <c r="T194" s="34"/>
      <c r="U194" s="34"/>
      <c r="V194" s="34"/>
      <c r="W194" s="35"/>
    </row>
    <row r="195" spans="17:23" ht="12.75" hidden="1">
      <c r="Q195" s="33">
        <v>1</v>
      </c>
      <c r="R195" s="34" t="s">
        <v>56</v>
      </c>
      <c r="S195" s="34"/>
      <c r="T195" s="34"/>
      <c r="U195" s="34">
        <f>IF(ISNA(MATCH(PROPER(LEFT(E9,3)),W195:W206,0)),1,MATCH(PROPER(LEFT(E9,3)),W195:W206,0))</f>
        <v>1</v>
      </c>
      <c r="V195" s="34"/>
      <c r="W195" s="35" t="s">
        <v>56</v>
      </c>
    </row>
    <row r="196" spans="17:23" ht="12.75" hidden="1">
      <c r="Q196" s="33">
        <v>2</v>
      </c>
      <c r="R196" s="34" t="s">
        <v>57</v>
      </c>
      <c r="S196" s="34"/>
      <c r="T196" s="34"/>
      <c r="U196" s="34">
        <f aca="true" t="shared" si="13" ref="U196:U206">IF(U195=12,1,U195+1)</f>
        <v>2</v>
      </c>
      <c r="V196" s="34"/>
      <c r="W196" s="35" t="s">
        <v>57</v>
      </c>
    </row>
    <row r="197" spans="17:23" ht="12.75" hidden="1">
      <c r="Q197" s="33">
        <v>3</v>
      </c>
      <c r="R197" s="34" t="s">
        <v>58</v>
      </c>
      <c r="S197" s="34"/>
      <c r="T197" s="34"/>
      <c r="U197" s="34">
        <f t="shared" si="13"/>
        <v>3</v>
      </c>
      <c r="V197" s="34"/>
      <c r="W197" s="35" t="s">
        <v>58</v>
      </c>
    </row>
    <row r="198" spans="17:23" ht="12.75" hidden="1">
      <c r="Q198" s="33">
        <v>4</v>
      </c>
      <c r="R198" s="34" t="s">
        <v>59</v>
      </c>
      <c r="S198" s="34"/>
      <c r="T198" s="34"/>
      <c r="U198" s="34">
        <f t="shared" si="13"/>
        <v>4</v>
      </c>
      <c r="V198" s="34"/>
      <c r="W198" s="35" t="s">
        <v>59</v>
      </c>
    </row>
    <row r="199" spans="17:23" ht="12.75" hidden="1">
      <c r="Q199" s="33">
        <v>5</v>
      </c>
      <c r="R199" s="34" t="s">
        <v>60</v>
      </c>
      <c r="S199" s="34"/>
      <c r="T199" s="34"/>
      <c r="U199" s="34">
        <f t="shared" si="13"/>
        <v>5</v>
      </c>
      <c r="V199" s="34"/>
      <c r="W199" s="35" t="s">
        <v>60</v>
      </c>
    </row>
    <row r="200" spans="17:23" ht="12.75" hidden="1">
      <c r="Q200" s="33">
        <v>6</v>
      </c>
      <c r="R200" s="34" t="s">
        <v>61</v>
      </c>
      <c r="S200" s="34"/>
      <c r="T200" s="34"/>
      <c r="U200" s="34">
        <f t="shared" si="13"/>
        <v>6</v>
      </c>
      <c r="V200" s="34"/>
      <c r="W200" s="35" t="s">
        <v>61</v>
      </c>
    </row>
    <row r="201" spans="17:23" ht="12.75" hidden="1">
      <c r="Q201" s="33">
        <v>7</v>
      </c>
      <c r="R201" s="34" t="s">
        <v>62</v>
      </c>
      <c r="S201" s="34"/>
      <c r="T201" s="34"/>
      <c r="U201" s="34">
        <f t="shared" si="13"/>
        <v>7</v>
      </c>
      <c r="V201" s="34"/>
      <c r="W201" s="35" t="s">
        <v>62</v>
      </c>
    </row>
    <row r="202" spans="17:23" ht="12.75" hidden="1">
      <c r="Q202" s="33">
        <v>8</v>
      </c>
      <c r="R202" s="34" t="s">
        <v>63</v>
      </c>
      <c r="S202" s="34"/>
      <c r="T202" s="34"/>
      <c r="U202" s="34">
        <f t="shared" si="13"/>
        <v>8</v>
      </c>
      <c r="V202" s="34"/>
      <c r="W202" s="35" t="s">
        <v>63</v>
      </c>
    </row>
    <row r="203" spans="17:23" ht="12.75" hidden="1">
      <c r="Q203" s="33">
        <v>9</v>
      </c>
      <c r="R203" s="34" t="s">
        <v>64</v>
      </c>
      <c r="S203" s="34"/>
      <c r="T203" s="34"/>
      <c r="U203" s="34">
        <f t="shared" si="13"/>
        <v>9</v>
      </c>
      <c r="V203" s="34"/>
      <c r="W203" s="35" t="s">
        <v>64</v>
      </c>
    </row>
    <row r="204" spans="17:23" ht="12.75" hidden="1">
      <c r="Q204" s="33">
        <v>10</v>
      </c>
      <c r="R204" s="34" t="s">
        <v>65</v>
      </c>
      <c r="S204" s="34"/>
      <c r="T204" s="34"/>
      <c r="U204" s="34">
        <f t="shared" si="13"/>
        <v>10</v>
      </c>
      <c r="V204" s="34"/>
      <c r="W204" s="35" t="s">
        <v>65</v>
      </c>
    </row>
    <row r="205" spans="17:23" ht="12.75" hidden="1">
      <c r="Q205" s="33">
        <v>11</v>
      </c>
      <c r="R205" s="34" t="s">
        <v>66</v>
      </c>
      <c r="S205" s="34"/>
      <c r="T205" s="34"/>
      <c r="U205" s="34">
        <f t="shared" si="13"/>
        <v>11</v>
      </c>
      <c r="V205" s="34"/>
      <c r="W205" s="35" t="s">
        <v>66</v>
      </c>
    </row>
    <row r="206" spans="17:23" ht="12.75" hidden="1">
      <c r="Q206" s="33">
        <v>12</v>
      </c>
      <c r="R206" s="34" t="s">
        <v>67</v>
      </c>
      <c r="S206" s="34"/>
      <c r="T206" s="34"/>
      <c r="U206" s="34">
        <f t="shared" si="13"/>
        <v>12</v>
      </c>
      <c r="V206" s="34"/>
      <c r="W206" s="35" t="s">
        <v>67</v>
      </c>
    </row>
    <row r="207" spans="17:23" ht="12.75" hidden="1">
      <c r="Q207" s="33"/>
      <c r="R207" s="34"/>
      <c r="S207" s="34"/>
      <c r="T207" s="34"/>
      <c r="U207" s="34"/>
      <c r="V207" s="34"/>
      <c r="W207" s="35"/>
    </row>
    <row r="208" spans="17:23" ht="12.75" hidden="1">
      <c r="Q208" s="36">
        <f>IF(C14="Jan",24,MATCH("Jan",C14:C25,0)+11)</f>
        <v>24</v>
      </c>
      <c r="R208" s="34">
        <f>W211-Q208</f>
        <v>-24</v>
      </c>
      <c r="S208" s="34"/>
      <c r="T208" s="34"/>
      <c r="U208" s="34"/>
      <c r="V208" s="34"/>
      <c r="W208" s="35"/>
    </row>
    <row r="209" spans="17:23" ht="12.75" hidden="1">
      <c r="Q209" s="33">
        <f>MIN(W$211,Q208+12)</f>
        <v>0</v>
      </c>
      <c r="R209" s="34">
        <f>W211-Q209</f>
        <v>0</v>
      </c>
      <c r="S209" s="34"/>
      <c r="T209" s="34"/>
      <c r="U209" s="34"/>
      <c r="V209" s="34"/>
      <c r="W209" s="35"/>
    </row>
    <row r="210" spans="17:23" ht="12.75" hidden="1">
      <c r="Q210" s="33">
        <f aca="true" t="shared" si="14" ref="Q210:Q237">MIN(W$211,Q209+12)</f>
        <v>0</v>
      </c>
      <c r="R210" s="34">
        <f>W211-Q210</f>
        <v>0</v>
      </c>
      <c r="S210" s="34"/>
      <c r="T210" s="34"/>
      <c r="U210" s="34"/>
      <c r="V210" s="34"/>
      <c r="W210" s="35"/>
    </row>
    <row r="211" spans="17:23" ht="12.75" hidden="1">
      <c r="Q211" s="33">
        <f t="shared" si="14"/>
        <v>0</v>
      </c>
      <c r="R211" s="34">
        <f>W211-Q211</f>
        <v>0</v>
      </c>
      <c r="S211" s="34"/>
      <c r="T211" s="34"/>
      <c r="U211" s="34"/>
      <c r="V211" s="34" t="s">
        <v>68</v>
      </c>
      <c r="W211" s="35">
        <f>E7*12</f>
        <v>0</v>
      </c>
    </row>
    <row r="212" spans="17:23" ht="12.75" hidden="1">
      <c r="Q212" s="33">
        <f t="shared" si="14"/>
        <v>0</v>
      </c>
      <c r="R212" s="34">
        <f>W211-Q212</f>
        <v>0</v>
      </c>
      <c r="S212" s="34"/>
      <c r="T212" s="34"/>
      <c r="U212" s="34"/>
      <c r="V212" s="34" t="s">
        <v>69</v>
      </c>
      <c r="W212" s="37">
        <f>E8</f>
        <v>0</v>
      </c>
    </row>
    <row r="213" spans="17:23" ht="12.75" hidden="1">
      <c r="Q213" s="33">
        <f t="shared" si="14"/>
        <v>0</v>
      </c>
      <c r="R213" s="34">
        <f>W211-Q213</f>
        <v>0</v>
      </c>
      <c r="S213" s="34"/>
      <c r="T213" s="34"/>
      <c r="U213" s="34"/>
      <c r="V213" s="34" t="s">
        <v>70</v>
      </c>
      <c r="W213" s="35">
        <f>W211/12</f>
        <v>0</v>
      </c>
    </row>
    <row r="214" spans="17:23" ht="12.75" hidden="1">
      <c r="Q214" s="33">
        <f t="shared" si="14"/>
        <v>0</v>
      </c>
      <c r="R214" s="34">
        <f>W211-Q214</f>
        <v>0</v>
      </c>
      <c r="S214" s="34"/>
      <c r="T214" s="34"/>
      <c r="U214" s="34"/>
      <c r="V214" s="34" t="s">
        <v>71</v>
      </c>
      <c r="W214" s="37">
        <f>IF(E8,W213+W212-IF(PROPER(LEFT(C14,3))="Jan",1,0),"")</f>
      </c>
    </row>
    <row r="215" spans="17:23" ht="12.75" hidden="1">
      <c r="Q215" s="33">
        <f t="shared" si="14"/>
        <v>0</v>
      </c>
      <c r="R215" s="34">
        <f>W211-Q215</f>
        <v>0</v>
      </c>
      <c r="S215" s="34"/>
      <c r="T215" s="34"/>
      <c r="U215" s="34"/>
      <c r="V215" s="34" t="s">
        <v>72</v>
      </c>
      <c r="W215" s="35">
        <f>U206</f>
        <v>12</v>
      </c>
    </row>
    <row r="216" spans="17:23" ht="12.75" hidden="1">
      <c r="Q216" s="33">
        <f t="shared" si="14"/>
        <v>0</v>
      </c>
      <c r="R216" s="34">
        <f>W211-Q216</f>
        <v>0</v>
      </c>
      <c r="S216" s="34"/>
      <c r="T216" s="34"/>
      <c r="U216" s="34"/>
      <c r="V216" s="34"/>
      <c r="W216" s="35"/>
    </row>
    <row r="217" spans="17:23" ht="12.75" hidden="1">
      <c r="Q217" s="33">
        <f t="shared" si="14"/>
        <v>0</v>
      </c>
      <c r="R217" s="34">
        <f>W211-Q217</f>
        <v>0</v>
      </c>
      <c r="S217" s="34"/>
      <c r="T217" s="34"/>
      <c r="U217" s="34"/>
      <c r="V217" s="34"/>
      <c r="W217" s="35"/>
    </row>
    <row r="218" spans="17:23" ht="12.75" hidden="1">
      <c r="Q218" s="33">
        <f t="shared" si="14"/>
        <v>0</v>
      </c>
      <c r="R218" s="34">
        <f>W211-Q218</f>
        <v>0</v>
      </c>
      <c r="S218" s="34"/>
      <c r="T218" s="34"/>
      <c r="U218" s="34"/>
      <c r="V218" s="34"/>
      <c r="W218" s="35"/>
    </row>
    <row r="219" spans="17:23" ht="12.75" hidden="1">
      <c r="Q219" s="33">
        <f t="shared" si="14"/>
        <v>0</v>
      </c>
      <c r="R219" s="34">
        <f>W211-Q219</f>
        <v>0</v>
      </c>
      <c r="S219" s="34"/>
      <c r="T219" s="34"/>
      <c r="U219" s="34"/>
      <c r="V219" s="34"/>
      <c r="W219" s="35"/>
    </row>
    <row r="220" spans="17:23" ht="12.75" hidden="1">
      <c r="Q220" s="33">
        <f t="shared" si="14"/>
        <v>0</v>
      </c>
      <c r="R220" s="34">
        <f>W211-Q220</f>
        <v>0</v>
      </c>
      <c r="S220" s="34"/>
      <c r="T220" s="34"/>
      <c r="U220" s="34"/>
      <c r="V220" s="34"/>
      <c r="W220" s="35"/>
    </row>
    <row r="221" spans="17:23" ht="12.75" hidden="1">
      <c r="Q221" s="33">
        <f t="shared" si="14"/>
        <v>0</v>
      </c>
      <c r="R221" s="34">
        <f>W211-Q221</f>
        <v>0</v>
      </c>
      <c r="S221" s="34"/>
      <c r="T221" s="34"/>
      <c r="U221" s="34"/>
      <c r="V221" s="34"/>
      <c r="W221" s="35"/>
    </row>
    <row r="222" spans="17:23" ht="12.75" hidden="1">
      <c r="Q222" s="33">
        <f t="shared" si="14"/>
        <v>0</v>
      </c>
      <c r="R222" s="34">
        <f>W211-Q222</f>
        <v>0</v>
      </c>
      <c r="S222" s="34"/>
      <c r="T222" s="34"/>
      <c r="U222" s="34"/>
      <c r="V222" s="34"/>
      <c r="W222" s="35"/>
    </row>
    <row r="223" spans="17:23" ht="12.75" hidden="1">
      <c r="Q223" s="33">
        <f t="shared" si="14"/>
        <v>0</v>
      </c>
      <c r="R223" s="34">
        <f>W211-Q223</f>
        <v>0</v>
      </c>
      <c r="S223" s="34"/>
      <c r="T223" s="34"/>
      <c r="U223" s="34"/>
      <c r="V223" s="34"/>
      <c r="W223" s="35"/>
    </row>
    <row r="224" spans="17:23" ht="12.75" hidden="1">
      <c r="Q224" s="33">
        <f t="shared" si="14"/>
        <v>0</v>
      </c>
      <c r="R224" s="34">
        <f>W211-Q224</f>
        <v>0</v>
      </c>
      <c r="S224" s="34"/>
      <c r="T224" s="34"/>
      <c r="U224" s="34"/>
      <c r="V224" s="34"/>
      <c r="W224" s="35"/>
    </row>
    <row r="225" spans="17:23" ht="12.75" hidden="1">
      <c r="Q225" s="33">
        <f t="shared" si="14"/>
        <v>0</v>
      </c>
      <c r="R225" s="34">
        <f>W211-Q225</f>
        <v>0</v>
      </c>
      <c r="S225" s="34"/>
      <c r="T225" s="34"/>
      <c r="U225" s="34"/>
      <c r="V225" s="34"/>
      <c r="W225" s="35"/>
    </row>
    <row r="226" spans="17:23" ht="12.75" hidden="1">
      <c r="Q226" s="33">
        <f t="shared" si="14"/>
        <v>0</v>
      </c>
      <c r="R226" s="34">
        <f>W211-Q226</f>
        <v>0</v>
      </c>
      <c r="S226" s="34"/>
      <c r="T226" s="34"/>
      <c r="U226" s="34"/>
      <c r="V226" s="34"/>
      <c r="W226" s="35"/>
    </row>
    <row r="227" spans="17:23" ht="12.75" hidden="1">
      <c r="Q227" s="33">
        <f t="shared" si="14"/>
        <v>0</v>
      </c>
      <c r="R227" s="34">
        <f>W211-Q227</f>
        <v>0</v>
      </c>
      <c r="S227" s="34"/>
      <c r="T227" s="34"/>
      <c r="U227" s="34"/>
      <c r="V227" s="34"/>
      <c r="W227" s="35"/>
    </row>
    <row r="228" spans="17:23" ht="12.75" hidden="1">
      <c r="Q228" s="33">
        <f t="shared" si="14"/>
        <v>0</v>
      </c>
      <c r="R228" s="34">
        <f>W211-Q228</f>
        <v>0</v>
      </c>
      <c r="S228" s="34"/>
      <c r="T228" s="34"/>
      <c r="U228" s="34"/>
      <c r="V228" s="34"/>
      <c r="W228" s="35"/>
    </row>
    <row r="229" spans="17:23" ht="12.75" hidden="1">
      <c r="Q229" s="33">
        <f t="shared" si="14"/>
        <v>0</v>
      </c>
      <c r="R229" s="34">
        <f>W211-Q229</f>
        <v>0</v>
      </c>
      <c r="S229" s="34"/>
      <c r="T229" s="34"/>
      <c r="U229" s="34"/>
      <c r="V229" s="34"/>
      <c r="W229" s="35"/>
    </row>
    <row r="230" spans="17:23" ht="12.75" hidden="1">
      <c r="Q230" s="33">
        <f t="shared" si="14"/>
        <v>0</v>
      </c>
      <c r="R230" s="34">
        <f>W211-Q230</f>
        <v>0</v>
      </c>
      <c r="S230" s="34"/>
      <c r="T230" s="34"/>
      <c r="U230" s="34"/>
      <c r="V230" s="34"/>
      <c r="W230" s="35"/>
    </row>
    <row r="231" spans="17:23" ht="12.75" hidden="1">
      <c r="Q231" s="33">
        <f t="shared" si="14"/>
        <v>0</v>
      </c>
      <c r="R231" s="34">
        <f>W211-Q231</f>
        <v>0</v>
      </c>
      <c r="S231" s="34"/>
      <c r="T231" s="34"/>
      <c r="U231" s="34"/>
      <c r="V231" s="34"/>
      <c r="W231" s="35"/>
    </row>
    <row r="232" spans="17:23" ht="12.75" hidden="1">
      <c r="Q232" s="33">
        <f t="shared" si="14"/>
        <v>0</v>
      </c>
      <c r="R232" s="34">
        <f>W211-Q232</f>
        <v>0</v>
      </c>
      <c r="S232" s="34"/>
      <c r="T232" s="34"/>
      <c r="U232" s="34"/>
      <c r="V232" s="34"/>
      <c r="W232" s="35"/>
    </row>
    <row r="233" spans="17:23" ht="12.75" hidden="1">
      <c r="Q233" s="33">
        <f t="shared" si="14"/>
        <v>0</v>
      </c>
      <c r="R233" s="34">
        <f>W211-Q233</f>
        <v>0</v>
      </c>
      <c r="S233" s="34"/>
      <c r="T233" s="34"/>
      <c r="U233" s="34"/>
      <c r="V233" s="34"/>
      <c r="W233" s="35"/>
    </row>
    <row r="234" spans="17:23" ht="12.75" hidden="1">
      <c r="Q234" s="33">
        <f t="shared" si="14"/>
        <v>0</v>
      </c>
      <c r="R234" s="34">
        <f>W211-Q234</f>
        <v>0</v>
      </c>
      <c r="S234" s="34"/>
      <c r="T234" s="34"/>
      <c r="U234" s="34"/>
      <c r="V234" s="34"/>
      <c r="W234" s="35"/>
    </row>
    <row r="235" spans="17:23" ht="12.75" hidden="1">
      <c r="Q235" s="33">
        <f t="shared" si="14"/>
        <v>0</v>
      </c>
      <c r="R235" s="34">
        <f>W211-Q235</f>
        <v>0</v>
      </c>
      <c r="S235" s="34"/>
      <c r="T235" s="34"/>
      <c r="U235" s="34"/>
      <c r="V235" s="34"/>
      <c r="W235" s="35"/>
    </row>
    <row r="236" spans="17:23" ht="12.75" hidden="1">
      <c r="Q236" s="33">
        <f t="shared" si="14"/>
        <v>0</v>
      </c>
      <c r="R236" s="34">
        <f>W211-Q236</f>
        <v>0</v>
      </c>
      <c r="S236" s="34"/>
      <c r="T236" s="34"/>
      <c r="U236" s="34"/>
      <c r="V236" s="34"/>
      <c r="W236" s="35"/>
    </row>
    <row r="237" spans="17:23" ht="13.5" hidden="1" thickBot="1">
      <c r="Q237" s="38">
        <f t="shared" si="14"/>
        <v>0</v>
      </c>
      <c r="R237" s="39">
        <f>W211-Q237</f>
        <v>0</v>
      </c>
      <c r="S237" s="39"/>
      <c r="T237" s="39"/>
      <c r="U237" s="39"/>
      <c r="V237" s="39"/>
      <c r="W237" s="40"/>
    </row>
  </sheetData>
  <sheetProtection sheet="1" objects="1" scenarios="1"/>
  <mergeCells count="2">
    <mergeCell ref="B11:J11"/>
    <mergeCell ref="C27:Y27"/>
  </mergeCells>
  <printOptions/>
  <pageMargins left="0.75" right="0.75" top="1" bottom="1" header="0.5" footer="0.5"/>
  <pageSetup fitToHeight="4" fitToWidth="1" horizontalDpi="600" verticalDpi="600" orientation="landscape" scale="57" r:id="rId1"/>
  <headerFooter alignWithMargins="0">
    <oddHeader>&amp;CTotal Cost of Ownership Model</oddHeader>
    <oddFooter>&amp;L&amp;D&amp;CCreated by Douglas Hackney dhackney@egltd.com&amp;RPage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Group,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Hackney</dc:creator>
  <cp:keywords/>
  <dc:description/>
  <cp:lastModifiedBy>Douglas Hackney</cp:lastModifiedBy>
  <cp:lastPrinted>2005-05-23T02:44:37Z</cp:lastPrinted>
  <dcterms:created xsi:type="dcterms:W3CDTF">2005-05-20T01:37:35Z</dcterms:created>
  <dcterms:modified xsi:type="dcterms:W3CDTF">2005-05-23T02:50:38Z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